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teamsites.capetown.gov.za/sites/finintsrvliadep/Shared Documents/CITY IMPROVEMENT DISTRICTS/Financial Modelling/2019-20/PRE-AGM/Triangle Industrial/"/>
    </mc:Choice>
  </mc:AlternateContent>
  <bookViews>
    <workbookView xWindow="0" yWindow="0" windowWidth="20490" windowHeight="7650" activeTab="2"/>
  </bookViews>
  <sheets>
    <sheet name="Instructions" sheetId="7" r:id="rId1"/>
    <sheet name="Form 2" sheetId="2" r:id="rId2"/>
    <sheet name="Form 3" sheetId="1" r:id="rId3"/>
    <sheet name="Surplus Utilisation" sheetId="5" r:id="rId4"/>
    <sheet name="Depreciation calculation" sheetId="8" r:id="rId5"/>
  </sheets>
  <definedNames>
    <definedName name="_xlnm.Print_Area" localSheetId="1">'Form 2'!$A$1:$U$95</definedName>
    <definedName name="_xlnm.Print_Area" localSheetId="2">'Form 3'!$B$1:$M$93</definedName>
    <definedName name="_xlnm.Print_Area" localSheetId="3">'Surplus Utilisation'!$A$1:$E$32</definedName>
  </definedNames>
  <calcPr calcId="162913"/>
</workbook>
</file>

<file path=xl/calcChain.xml><?xml version="1.0" encoding="utf-8"?>
<calcChain xmlns="http://schemas.openxmlformats.org/spreadsheetml/2006/main">
  <c r="H53" i="1" l="1"/>
  <c r="H57" i="1"/>
  <c r="H61" i="1"/>
  <c r="H42" i="1"/>
  <c r="H28" i="1"/>
  <c r="H64" i="1"/>
  <c r="H60" i="1"/>
  <c r="H41" i="1"/>
  <c r="H38" i="1"/>
  <c r="H30" i="1"/>
  <c r="H33" i="1"/>
  <c r="H19" i="1"/>
  <c r="H18" i="1"/>
  <c r="L28" i="8" l="1"/>
  <c r="N28" i="8" s="1"/>
  <c r="I28" i="8" s="1"/>
  <c r="J28" i="8" s="1"/>
  <c r="K28" i="8" s="1"/>
  <c r="L27" i="8"/>
  <c r="N27" i="8" s="1"/>
  <c r="I27" i="8" s="1"/>
  <c r="J27" i="8" s="1"/>
  <c r="K27" i="8" s="1"/>
  <c r="L26" i="8"/>
  <c r="N26" i="8" s="1"/>
  <c r="I26" i="8" s="1"/>
  <c r="J26" i="8" s="1"/>
  <c r="K26" i="8" s="1"/>
  <c r="L25" i="8"/>
  <c r="N25" i="8" s="1"/>
  <c r="I25" i="8" s="1"/>
  <c r="J25" i="8" s="1"/>
  <c r="K25" i="8" s="1"/>
  <c r="L24" i="8"/>
  <c r="N24" i="8" s="1"/>
  <c r="I24" i="8" s="1"/>
  <c r="J24" i="8" s="1"/>
  <c r="K24" i="8" s="1"/>
  <c r="N23" i="8"/>
  <c r="H23" i="8" s="1"/>
  <c r="J23" i="8" s="1"/>
  <c r="K23" i="8" s="1"/>
  <c r="L23" i="8"/>
  <c r="L22" i="8"/>
  <c r="N22" i="8" s="1"/>
  <c r="L21" i="8"/>
  <c r="N21" i="8" s="1"/>
  <c r="H21" i="8" s="1"/>
  <c r="J21" i="8" s="1"/>
  <c r="K21" i="8" s="1"/>
  <c r="L20" i="8"/>
  <c r="N20" i="8" s="1"/>
  <c r="I20" i="8" s="1"/>
  <c r="N19" i="8"/>
  <c r="H19" i="8" s="1"/>
  <c r="L19" i="8"/>
  <c r="J19" i="8"/>
  <c r="K19" i="8" s="1"/>
  <c r="L18" i="8"/>
  <c r="N18" i="8" s="1"/>
  <c r="I18" i="8" s="1"/>
  <c r="L17" i="8"/>
  <c r="N17" i="8" s="1"/>
  <c r="N16" i="8"/>
  <c r="L16" i="8"/>
  <c r="L15" i="8"/>
  <c r="N15" i="8" s="1"/>
  <c r="L14" i="8"/>
  <c r="N14" i="8" s="1"/>
  <c r="I14" i="8" s="1"/>
  <c r="H14" i="8"/>
  <c r="L13" i="8"/>
  <c r="N13" i="8" s="1"/>
  <c r="F13" i="8" s="1"/>
  <c r="J13" i="8" s="1"/>
  <c r="K13" i="8" s="1"/>
  <c r="L12" i="8"/>
  <c r="N12" i="8" s="1"/>
  <c r="F12" i="8" s="1"/>
  <c r="J12" i="8" s="1"/>
  <c r="K12" i="8" s="1"/>
  <c r="L11" i="8"/>
  <c r="N11" i="8" s="1"/>
  <c r="F11" i="8" s="1"/>
  <c r="J11" i="8" s="1"/>
  <c r="K11" i="8" s="1"/>
  <c r="L10" i="8"/>
  <c r="N10" i="8" s="1"/>
  <c r="G10" i="8" s="1"/>
  <c r="L9" i="8"/>
  <c r="N9" i="8" s="1"/>
  <c r="F9" i="8" s="1"/>
  <c r="J9" i="8" s="1"/>
  <c r="K9" i="8" s="1"/>
  <c r="L8" i="8"/>
  <c r="N8" i="8" s="1"/>
  <c r="F8" i="8"/>
  <c r="L7" i="8"/>
  <c r="N7" i="8" s="1"/>
  <c r="L6" i="8"/>
  <c r="N6" i="8" s="1"/>
  <c r="N5" i="8"/>
  <c r="E5" i="8" s="1"/>
  <c r="J5" i="8" s="1"/>
  <c r="K5" i="8" s="1"/>
  <c r="L5" i="8"/>
  <c r="F5" i="8"/>
  <c r="L4" i="8"/>
  <c r="N4" i="8" s="1"/>
  <c r="F4" i="8" s="1"/>
  <c r="F30" i="8" s="1"/>
  <c r="I5" i="8" l="1"/>
  <c r="F10" i="8"/>
  <c r="J10" i="8" s="1"/>
  <c r="K10" i="8" s="1"/>
  <c r="H18" i="8"/>
  <c r="G15" i="8"/>
  <c r="J15" i="8" s="1"/>
  <c r="K15" i="8" s="1"/>
  <c r="H15" i="8"/>
  <c r="I15" i="8"/>
  <c r="G6" i="8"/>
  <c r="F6" i="8"/>
  <c r="E6" i="8"/>
  <c r="J6" i="8" s="1"/>
  <c r="K6" i="8" s="1"/>
  <c r="F7" i="8"/>
  <c r="I7" i="8"/>
  <c r="E7" i="8"/>
  <c r="J7" i="8" s="1"/>
  <c r="K7" i="8" s="1"/>
  <c r="I11" i="8"/>
  <c r="H11" i="8"/>
  <c r="I4" i="8"/>
  <c r="I30" i="8" s="1"/>
  <c r="E4" i="8"/>
  <c r="H4" i="8"/>
  <c r="H30" i="8" s="1"/>
  <c r="H6" i="8"/>
  <c r="G7" i="8"/>
  <c r="I8" i="8"/>
  <c r="E8" i="8"/>
  <c r="J8" i="8" s="1"/>
  <c r="K8" i="8" s="1"/>
  <c r="H8" i="8"/>
  <c r="G11" i="8"/>
  <c r="I12" i="8"/>
  <c r="H12" i="8"/>
  <c r="G4" i="8"/>
  <c r="G30" i="8" s="1"/>
  <c r="I6" i="8"/>
  <c r="H7" i="8"/>
  <c r="G8" i="8"/>
  <c r="I9" i="8"/>
  <c r="H9" i="8"/>
  <c r="G12" i="8"/>
  <c r="I13" i="8"/>
  <c r="H13" i="8"/>
  <c r="H16" i="8"/>
  <c r="G16" i="8"/>
  <c r="J16" i="8" s="1"/>
  <c r="K16" i="8" s="1"/>
  <c r="I17" i="8"/>
  <c r="H17" i="8"/>
  <c r="I21" i="8"/>
  <c r="I22" i="8"/>
  <c r="H22" i="8"/>
  <c r="J22" i="8" s="1"/>
  <c r="K22" i="8" s="1"/>
  <c r="H5" i="8"/>
  <c r="G5" i="8"/>
  <c r="G9" i="8"/>
  <c r="I10" i="8"/>
  <c r="H10" i="8"/>
  <c r="G13" i="8"/>
  <c r="G14" i="8"/>
  <c r="J14" i="8" s="1"/>
  <c r="K14" i="8" s="1"/>
  <c r="I16" i="8"/>
  <c r="G17" i="8"/>
  <c r="J17" i="8" s="1"/>
  <c r="K17" i="8" s="1"/>
  <c r="G18" i="8"/>
  <c r="J18" i="8" s="1"/>
  <c r="K18" i="8" s="1"/>
  <c r="I19" i="8"/>
  <c r="H20" i="8"/>
  <c r="J20" i="8" s="1"/>
  <c r="K20" i="8" s="1"/>
  <c r="I23" i="8"/>
  <c r="E30" i="8" l="1"/>
  <c r="J4" i="8"/>
  <c r="K4" i="8" s="1"/>
  <c r="D78" i="1" l="1"/>
  <c r="D79" i="1"/>
  <c r="D80" i="1"/>
  <c r="D81" i="1"/>
  <c r="D82" i="1"/>
  <c r="D65" i="1"/>
  <c r="D64" i="1"/>
  <c r="D60" i="1"/>
  <c r="D53" i="1"/>
  <c r="D52" i="1"/>
  <c r="D51" i="1"/>
  <c r="D50" i="1"/>
  <c r="D49" i="1"/>
  <c r="D48" i="1"/>
  <c r="D45" i="1"/>
  <c r="D44" i="1"/>
  <c r="D43" i="1"/>
  <c r="D42" i="1"/>
  <c r="D41" i="1"/>
  <c r="D40" i="1"/>
  <c r="D39" i="1"/>
  <c r="D38" i="1"/>
  <c r="D34" i="1"/>
  <c r="D33" i="1"/>
  <c r="D30" i="1"/>
  <c r="D29" i="1"/>
  <c r="D28" i="1"/>
  <c r="D27" i="1"/>
  <c r="D26" i="1"/>
  <c r="D25" i="1"/>
  <c r="D22" i="1"/>
  <c r="D20" i="1"/>
  <c r="D19" i="1"/>
  <c r="D18" i="1"/>
  <c r="D8" i="1"/>
  <c r="L9" i="1" l="1"/>
  <c r="D9" i="5" l="1"/>
  <c r="H70" i="1"/>
  <c r="D70" i="1"/>
  <c r="L8" i="1" l="1"/>
  <c r="A2" i="5"/>
  <c r="B1" i="1"/>
  <c r="L86" i="1"/>
  <c r="L85" i="1"/>
  <c r="L84" i="1"/>
  <c r="L83" i="1"/>
  <c r="L82" i="1"/>
  <c r="L81" i="1"/>
  <c r="L80" i="1"/>
  <c r="L79" i="1"/>
  <c r="L78" i="1"/>
  <c r="H77" i="1"/>
  <c r="D77" i="1"/>
  <c r="L75" i="1"/>
  <c r="L74" i="1"/>
  <c r="L73" i="1"/>
  <c r="L72" i="1"/>
  <c r="L71" i="1"/>
  <c r="L68" i="1"/>
  <c r="L67" i="1"/>
  <c r="L66" i="1"/>
  <c r="L63" i="1"/>
  <c r="L62" i="1"/>
  <c r="L61" i="1"/>
  <c r="L59" i="1"/>
  <c r="L58" i="1"/>
  <c r="L57" i="1"/>
  <c r="L56" i="1"/>
  <c r="L55" i="1"/>
  <c r="L54" i="1"/>
  <c r="L47" i="1"/>
  <c r="L46" i="1"/>
  <c r="H37" i="1"/>
  <c r="L35" i="1"/>
  <c r="L34" i="1"/>
  <c r="L31" i="1"/>
  <c r="L29" i="1"/>
  <c r="L28" i="1"/>
  <c r="L26" i="1"/>
  <c r="H24" i="1"/>
  <c r="L21" i="1"/>
  <c r="L20" i="1"/>
  <c r="H17" i="1"/>
  <c r="H12" i="1"/>
  <c r="L10" i="1"/>
  <c r="I10" i="1" l="1"/>
  <c r="I9" i="1"/>
  <c r="H88" i="1"/>
  <c r="H90" i="1" s="1"/>
  <c r="L70" i="1"/>
  <c r="L77" i="1"/>
  <c r="D12" i="1"/>
  <c r="L12" i="1"/>
  <c r="I8" i="1"/>
  <c r="T95" i="2"/>
  <c r="P95" i="2"/>
  <c r="L95" i="2"/>
  <c r="H95" i="2"/>
  <c r="D95" i="2"/>
  <c r="I12" i="1" l="1"/>
  <c r="E10" i="1"/>
  <c r="M9" i="1"/>
  <c r="E9" i="1"/>
  <c r="E8" i="1"/>
  <c r="I34" i="1"/>
  <c r="I33" i="1"/>
  <c r="I77" i="1"/>
  <c r="H93" i="1"/>
  <c r="I70" i="1"/>
  <c r="I17" i="1"/>
  <c r="I35" i="1"/>
  <c r="I88" i="1"/>
  <c r="I37" i="1"/>
  <c r="I24" i="1"/>
  <c r="M10" i="1"/>
  <c r="M8" i="1"/>
  <c r="E12" i="1" l="1"/>
  <c r="I90" i="1"/>
  <c r="M12" i="1"/>
  <c r="D51" i="5"/>
  <c r="D49" i="5" s="1"/>
  <c r="D60" i="5"/>
  <c r="D58" i="5" s="1"/>
  <c r="D35" i="5"/>
  <c r="D21" i="5"/>
  <c r="D31" i="5" s="1"/>
  <c r="T57" i="2"/>
  <c r="T64" i="2"/>
  <c r="P64" i="2"/>
  <c r="P57" i="2"/>
  <c r="L57" i="2"/>
  <c r="L64" i="2"/>
  <c r="T86" i="2"/>
  <c r="P86" i="2"/>
  <c r="L86" i="2"/>
  <c r="H86" i="2"/>
  <c r="L54" i="2"/>
  <c r="L53" i="2"/>
  <c r="L49" i="2"/>
  <c r="L48" i="2"/>
  <c r="L30" i="1"/>
  <c r="L27" i="1"/>
  <c r="D22" i="2"/>
  <c r="L22" i="1"/>
  <c r="H57" i="2"/>
  <c r="D57" i="2"/>
  <c r="H64" i="2"/>
  <c r="D64" i="2"/>
  <c r="D86" i="2"/>
  <c r="E82" i="2" s="1"/>
  <c r="D14" i="2"/>
  <c r="D27" i="2"/>
  <c r="H14" i="2"/>
  <c r="L64" i="1" l="1"/>
  <c r="L39" i="1"/>
  <c r="L53" i="1"/>
  <c r="L42" i="1"/>
  <c r="L40" i="1"/>
  <c r="L51" i="1"/>
  <c r="L60" i="1"/>
  <c r="L41" i="1"/>
  <c r="L45" i="1"/>
  <c r="L48" i="1"/>
  <c r="L65" i="1"/>
  <c r="L38" i="1"/>
  <c r="L43" i="1"/>
  <c r="D76" i="5"/>
  <c r="L44" i="1"/>
  <c r="L52" i="1"/>
  <c r="L50" i="1"/>
  <c r="L8" i="2"/>
  <c r="L19" i="1"/>
  <c r="D8" i="2"/>
  <c r="D75" i="2" s="1"/>
  <c r="D77" i="2" s="1"/>
  <c r="H8" i="2"/>
  <c r="L33" i="1"/>
  <c r="D24" i="1"/>
  <c r="L25" i="1"/>
  <c r="L24" i="1" s="1"/>
  <c r="H27" i="2"/>
  <c r="L28" i="2"/>
  <c r="E84" i="2"/>
  <c r="E83" i="2"/>
  <c r="U83" i="2"/>
  <c r="U82" i="2"/>
  <c r="U84" i="2"/>
  <c r="Q83" i="2"/>
  <c r="Q82" i="2"/>
  <c r="Q84" i="2"/>
  <c r="M84" i="2"/>
  <c r="M83" i="2"/>
  <c r="M82" i="2"/>
  <c r="I84" i="2"/>
  <c r="I83" i="2"/>
  <c r="I82" i="2"/>
  <c r="E9" i="5"/>
  <c r="E21" i="5"/>
  <c r="L14" i="2"/>
  <c r="H75" i="2" l="1"/>
  <c r="H77" i="2" s="1"/>
  <c r="H93" i="2" s="1"/>
  <c r="E31" i="5"/>
  <c r="L49" i="1"/>
  <c r="L37" i="1" s="1"/>
  <c r="D37" i="1"/>
  <c r="T14" i="2"/>
  <c r="P14" i="2"/>
  <c r="E86" i="2"/>
  <c r="T8" i="2"/>
  <c r="P8" i="2"/>
  <c r="L18" i="1"/>
  <c r="L17" i="1" s="1"/>
  <c r="D17" i="1"/>
  <c r="D89" i="2"/>
  <c r="E27" i="2"/>
  <c r="E8" i="2"/>
  <c r="D93" i="2"/>
  <c r="E25" i="2"/>
  <c r="E23" i="2"/>
  <c r="E75" i="2"/>
  <c r="E64" i="2"/>
  <c r="E57" i="2"/>
  <c r="E24" i="2"/>
  <c r="E22" i="2"/>
  <c r="E14" i="2"/>
  <c r="L27" i="2"/>
  <c r="L75" i="2" s="1"/>
  <c r="L77" i="2" s="1"/>
  <c r="U86" i="2"/>
  <c r="Q86" i="2"/>
  <c r="M86" i="2"/>
  <c r="I86" i="2"/>
  <c r="D88" i="1" l="1"/>
  <c r="I75" i="2"/>
  <c r="I25" i="2"/>
  <c r="I23" i="2"/>
  <c r="I27" i="2"/>
  <c r="I24" i="2"/>
  <c r="I57" i="2"/>
  <c r="I64" i="2"/>
  <c r="E77" i="2"/>
  <c r="I8" i="2"/>
  <c r="I14" i="2"/>
  <c r="H89" i="2"/>
  <c r="I22" i="2"/>
  <c r="P27" i="2"/>
  <c r="P75" i="2" s="1"/>
  <c r="P77" i="2" s="1"/>
  <c r="T27" i="2"/>
  <c r="T75" i="2" s="1"/>
  <c r="T77" i="2" s="1"/>
  <c r="M75" i="2"/>
  <c r="L88" i="1" l="1"/>
  <c r="D90" i="1"/>
  <c r="I77" i="2"/>
  <c r="P93" i="2"/>
  <c r="M14" i="2"/>
  <c r="M25" i="2"/>
  <c r="L93" i="2"/>
  <c r="M64" i="2"/>
  <c r="M24" i="2"/>
  <c r="M57" i="2"/>
  <c r="L89" i="2"/>
  <c r="M27" i="2"/>
  <c r="M23" i="2"/>
  <c r="M22" i="2"/>
  <c r="M8" i="2"/>
  <c r="E88" i="1" l="1"/>
  <c r="E33" i="1"/>
  <c r="M70" i="1"/>
  <c r="E77" i="1"/>
  <c r="E35" i="1"/>
  <c r="D93" i="1"/>
  <c r="E37" i="1"/>
  <c r="M37" i="1"/>
  <c r="E34" i="1"/>
  <c r="E70" i="1"/>
  <c r="M35" i="1"/>
  <c r="M77" i="1"/>
  <c r="M34" i="1"/>
  <c r="M24" i="1"/>
  <c r="M33" i="1"/>
  <c r="E24" i="1"/>
  <c r="E17" i="1"/>
  <c r="M17" i="1"/>
  <c r="M88" i="1"/>
  <c r="L90" i="1"/>
  <c r="L93" i="1" s="1"/>
  <c r="Q57" i="2"/>
  <c r="Q25" i="2"/>
  <c r="Q22" i="2"/>
  <c r="Q75" i="2"/>
  <c r="P89" i="2"/>
  <c r="Q8" i="2"/>
  <c r="U22" i="2"/>
  <c r="T89" i="2"/>
  <c r="U8" i="2"/>
  <c r="U14" i="2"/>
  <c r="T93" i="2"/>
  <c r="U57" i="2"/>
  <c r="U64" i="2"/>
  <c r="U25" i="2"/>
  <c r="U23" i="2"/>
  <c r="U27" i="2"/>
  <c r="U24" i="2"/>
  <c r="Q14" i="2"/>
  <c r="Q24" i="2"/>
  <c r="Q27" i="2"/>
  <c r="M77" i="2"/>
  <c r="Q64" i="2"/>
  <c r="Q23" i="2"/>
  <c r="U75" i="2"/>
  <c r="M90" i="1" l="1"/>
  <c r="E90" i="1"/>
  <c r="Q77" i="2"/>
  <c r="U77" i="2"/>
</calcChain>
</file>

<file path=xl/sharedStrings.xml><?xml version="1.0" encoding="utf-8"?>
<sst xmlns="http://schemas.openxmlformats.org/spreadsheetml/2006/main" count="366" uniqueCount="249">
  <si>
    <t>EXPENDITURE</t>
  </si>
  <si>
    <t>Salaries</t>
  </si>
  <si>
    <t>Depreciation</t>
  </si>
  <si>
    <t>Repairs and Maintenance</t>
  </si>
  <si>
    <t>Services Accounts ex CCT</t>
  </si>
  <si>
    <t>Interest Paid</t>
  </si>
  <si>
    <t>Office Furniture</t>
  </si>
  <si>
    <t>Office Equipment</t>
  </si>
  <si>
    <t>TOTAL EXPENDITURE</t>
  </si>
  <si>
    <t>INCOME</t>
  </si>
  <si>
    <t>TOTAL INCOME</t>
  </si>
  <si>
    <t>(SURPLUS) / SHORTFALL</t>
  </si>
  <si>
    <t xml:space="preserve"> </t>
  </si>
  <si>
    <t>Employee Related</t>
  </si>
  <si>
    <t>5 YEAR BUDGET AS PER BUSINESS PLAN</t>
  </si>
  <si>
    <t>Accommodation (Rent)</t>
  </si>
  <si>
    <t>Bank charges</t>
  </si>
  <si>
    <t>Bad Debt Provision 3%</t>
  </si>
  <si>
    <t>Cleansing Services</t>
  </si>
  <si>
    <t>Security Services</t>
  </si>
  <si>
    <t>Social Upliftment</t>
  </si>
  <si>
    <t>Core Business</t>
  </si>
  <si>
    <t>Insurance</t>
  </si>
  <si>
    <t>General Expenditure</t>
  </si>
  <si>
    <t>Computer Equipment</t>
  </si>
  <si>
    <t>R</t>
  </si>
  <si>
    <t>As per Business Plan</t>
  </si>
  <si>
    <t>Variance</t>
  </si>
  <si>
    <t>Auditor's remuneration</t>
  </si>
  <si>
    <t>Marketing and promotions</t>
  </si>
  <si>
    <t>Printing and stationery</t>
  </si>
  <si>
    <t>Accounting fees</t>
  </si>
  <si>
    <t>Bonus Provision</t>
  </si>
  <si>
    <t>Meeting expenses</t>
  </si>
  <si>
    <t>Other: Specify</t>
  </si>
  <si>
    <t xml:space="preserve">Office Furniture </t>
  </si>
  <si>
    <t>CCTV Cameras</t>
  </si>
  <si>
    <t xml:space="preserve">Contingency / Sundry </t>
  </si>
  <si>
    <t>Traveling</t>
  </si>
  <si>
    <t>Protective clothing</t>
  </si>
  <si>
    <t>Avertising</t>
  </si>
  <si>
    <t>Secretarial duties</t>
  </si>
  <si>
    <t>2018/19</t>
  </si>
  <si>
    <t>Revenue - SRA Add Rates</t>
  </si>
  <si>
    <t>2019/20</t>
  </si>
  <si>
    <t>Provide Detail</t>
  </si>
  <si>
    <t>UIF</t>
  </si>
  <si>
    <t>Transport allowance</t>
  </si>
  <si>
    <t>Security Services - CCTV monitoring</t>
  </si>
  <si>
    <t>Law Enforcement Officers</t>
  </si>
  <si>
    <t>Office security</t>
  </si>
  <si>
    <t>Donations</t>
  </si>
  <si>
    <t>Entertainment</t>
  </si>
  <si>
    <t>Motor vehicle expenses</t>
  </si>
  <si>
    <t>Newsletter expenses</t>
  </si>
  <si>
    <t>Postage</t>
  </si>
  <si>
    <t>Lease rental on equipment</t>
  </si>
  <si>
    <t>Training</t>
  </si>
  <si>
    <t>Staff welfare (tea, Coffee, etc.)</t>
  </si>
  <si>
    <t>Subscriptions</t>
  </si>
  <si>
    <t>Vehicles</t>
  </si>
  <si>
    <t>Security Equipment</t>
  </si>
  <si>
    <t>Capital Expenditure (PPE)</t>
  </si>
  <si>
    <t>Operational costs</t>
  </si>
  <si>
    <t>2020/21</t>
  </si>
  <si>
    <t>Approved Budget for 2015/16</t>
  </si>
  <si>
    <t>Telephone/Internet</t>
  </si>
  <si>
    <t>Fence</t>
  </si>
  <si>
    <t>Surplus</t>
  </si>
  <si>
    <t>2014 - 2015</t>
  </si>
  <si>
    <t>2013 - 2014</t>
  </si>
  <si>
    <t>2012 - 2013</t>
  </si>
  <si>
    <t>2011 - 2012</t>
  </si>
  <si>
    <t>2010 - 2011</t>
  </si>
  <si>
    <t>2009 - 2010</t>
  </si>
  <si>
    <t>2008 - 2009</t>
  </si>
  <si>
    <t>Capex</t>
  </si>
  <si>
    <t>Boundary Wall</t>
  </si>
  <si>
    <t>Pathway &amp; Bollards [Actuals]</t>
  </si>
  <si>
    <t>Millings for Atomic Street [Actuals]</t>
  </si>
  <si>
    <t>Landscaping &amp; paving &amp; DPI [Actuals]</t>
  </si>
  <si>
    <t>Laptop [Actual]</t>
  </si>
  <si>
    <t>Computer</t>
  </si>
  <si>
    <t>TRIANGLE INDUSTRIAL CITY IMPROVEMENT DISTRICT</t>
  </si>
  <si>
    <t>Project detail</t>
  </si>
  <si>
    <t>2015 - 2016</t>
  </si>
  <si>
    <t>2016 - 2017</t>
  </si>
  <si>
    <t>Boundary Wall Actuals</t>
  </si>
  <si>
    <t>Cameras Actuals</t>
  </si>
  <si>
    <t>Gate at Wall Actuals</t>
  </si>
  <si>
    <t>Strategic Fund [2 x Monthly Revenue R370,000]</t>
  </si>
  <si>
    <t>MMA Call Accounts</t>
  </si>
  <si>
    <t>Asset Replacement Fund</t>
  </si>
  <si>
    <t>Retention</t>
  </si>
  <si>
    <t>Metrorail</t>
  </si>
  <si>
    <t>REVIEWED 2017/18</t>
  </si>
  <si>
    <t>Environmental Upgrading</t>
  </si>
  <si>
    <t>GROWTH: EXPENDITURE</t>
  </si>
  <si>
    <t>GROWTH: SRA RATES</t>
  </si>
  <si>
    <t>Revenue - Add. Rates</t>
  </si>
  <si>
    <t>Salaries and Wages</t>
  </si>
  <si>
    <t>PAYE, UIF &amp; SDL</t>
  </si>
  <si>
    <t>Allowances: Locomotion</t>
  </si>
  <si>
    <t>COIDA</t>
  </si>
  <si>
    <t>Bonus provision</t>
  </si>
  <si>
    <t>Cleansing services</t>
  </si>
  <si>
    <t>Environmental upgrading</t>
  </si>
  <si>
    <t>Public Safety</t>
  </si>
  <si>
    <t>Public Safety - CCTV monitoring</t>
  </si>
  <si>
    <t>Social upliftment</t>
  </si>
  <si>
    <t>Urban Maintenance</t>
  </si>
  <si>
    <t>Repairs &amp; Maintenance</t>
  </si>
  <si>
    <t>Interest &amp; Redemption</t>
  </si>
  <si>
    <t>Advertising costs</t>
  </si>
  <si>
    <t>Books, periodicals &amp; subscriptions</t>
  </si>
  <si>
    <t>Communication</t>
  </si>
  <si>
    <t>Computer expenses</t>
  </si>
  <si>
    <t>Conferences &amp; seminars - International</t>
  </si>
  <si>
    <t>Conferences &amp; seminars - National</t>
  </si>
  <si>
    <t>Food &amp; beverages</t>
  </si>
  <si>
    <t>Minor tools &amp; equipment</t>
  </si>
  <si>
    <t>Office cleaning costs</t>
  </si>
  <si>
    <t>Office rental</t>
  </si>
  <si>
    <t>Postage &amp; courier</t>
  </si>
  <si>
    <t>Printing / stationery / photographic</t>
  </si>
  <si>
    <t>Rates and Service Accounts ex CCT</t>
  </si>
  <si>
    <t>Staff welfare (tea, coffee, etc.)</t>
  </si>
  <si>
    <t>Telecommunication</t>
  </si>
  <si>
    <t>Travel &amp; subs - International</t>
  </si>
  <si>
    <t>Travel &amp; subs - National</t>
  </si>
  <si>
    <t>Projects</t>
  </si>
  <si>
    <t>Other: Accumulated Surplus</t>
  </si>
  <si>
    <t>Other: Recycling</t>
  </si>
  <si>
    <t>REVIEWED 2016/17</t>
  </si>
  <si>
    <t>Upgrading of Public Open space wall (Reactor St)</t>
  </si>
  <si>
    <t>PROPOSED BUDGET</t>
  </si>
  <si>
    <t>Computer expenses (incl Website)</t>
  </si>
  <si>
    <t>PROPOSED UTILISATION OF ACCUMULATED SURPLUS</t>
  </si>
  <si>
    <t>Please note the following when completing your budget:</t>
  </si>
  <si>
    <t>General comments before you start:</t>
  </si>
  <si>
    <r>
      <t>·</t>
    </r>
    <r>
      <rPr>
        <sz val="7"/>
        <rFont val="Times New Roman"/>
        <family val="1"/>
      </rPr>
      <t xml:space="preserve">         </t>
    </r>
    <r>
      <rPr>
        <sz val="10"/>
        <rFont val="Century Gothic"/>
        <family val="2"/>
      </rPr>
      <t>On Form 2 only enter amounts in the yellow cells. All other cells are locked.</t>
    </r>
  </si>
  <si>
    <r>
      <t>·</t>
    </r>
    <r>
      <rPr>
        <sz val="7"/>
        <rFont val="Times New Roman"/>
        <family val="1"/>
      </rPr>
      <t xml:space="preserve">         </t>
    </r>
    <r>
      <rPr>
        <sz val="10"/>
        <rFont val="Century Gothic"/>
        <family val="2"/>
      </rPr>
      <t>Budget amounts exclude VAT</t>
    </r>
  </si>
  <si>
    <r>
      <t>·</t>
    </r>
    <r>
      <rPr>
        <sz val="7"/>
        <rFont val="Times New Roman"/>
        <family val="1"/>
      </rPr>
      <t>       </t>
    </r>
    <r>
      <rPr>
        <sz val="10"/>
        <rFont val="Century Gothic"/>
        <family val="2"/>
      </rPr>
      <t xml:space="preserve"> Total Income (how the budget is funded) will always match Total Expenditure and </t>
    </r>
    <r>
      <rPr>
        <u/>
        <sz val="10"/>
        <rFont val="Century Gothic"/>
        <family val="2"/>
      </rPr>
      <t>MUST</t>
    </r>
    <r>
      <rPr>
        <sz val="10"/>
        <rFont val="Century Gothic"/>
        <family val="2"/>
      </rPr>
      <t xml:space="preserve"> be reflected as a</t>
    </r>
  </si>
  <si>
    <t xml:space="preserve">      credit (negative value).</t>
  </si>
  <si>
    <r>
      <t>·</t>
    </r>
    <r>
      <rPr>
        <sz val="7"/>
        <rFont val="Times New Roman"/>
        <family val="1"/>
      </rPr>
      <t xml:space="preserve">         </t>
    </r>
    <r>
      <rPr>
        <sz val="10"/>
        <rFont val="Century Gothic"/>
        <family val="2"/>
      </rPr>
      <t>Retention is calculated automatically.</t>
    </r>
  </si>
  <si>
    <r>
      <t>·</t>
    </r>
    <r>
      <rPr>
        <sz val="7"/>
        <rFont val="Times New Roman"/>
        <family val="1"/>
      </rPr>
      <t xml:space="preserve">         </t>
    </r>
    <r>
      <rPr>
        <sz val="10"/>
        <rFont val="Century Gothic"/>
        <family val="2"/>
      </rPr>
      <t>If you feel you need to add an expenditure line item, contact me first.</t>
    </r>
  </si>
  <si>
    <t>When completing the budget:</t>
  </si>
  <si>
    <r>
      <t xml:space="preserve">Only budget for income that the CID is guaranteed to receive and which will be used to help fund the expenditure budget </t>
    </r>
    <r>
      <rPr>
        <u/>
        <sz val="10"/>
        <rFont val="Century Gothic"/>
        <family val="2"/>
      </rPr>
      <t>Note:</t>
    </r>
    <r>
      <rPr>
        <sz val="10"/>
        <rFont val="Century Gothic"/>
        <family val="2"/>
      </rPr>
      <t xml:space="preserve"> Interest earned cannot be used.</t>
    </r>
  </si>
  <si>
    <t xml:space="preserve">The main source of revenue will be the additional property rates billed by the City which will be paid over on a monthly basis to the NPC. </t>
  </si>
  <si>
    <t xml:space="preserve">Employee related: </t>
  </si>
  <si>
    <r>
      <t xml:space="preserve">Only reflect budget amounts in this category when the CID plans to make staff appointments, deduct UIF, tax, etc. and provide the employee annually with an IRP5. 
</t>
    </r>
    <r>
      <rPr>
        <u/>
        <sz val="10"/>
        <rFont val="Century Gothic"/>
        <family val="2"/>
      </rPr>
      <t/>
    </r>
  </si>
  <si>
    <r>
      <rPr>
        <u/>
        <sz val="10"/>
        <rFont val="Century Gothic"/>
        <family val="2"/>
      </rPr>
      <t xml:space="preserve">Salaries and Wages:
</t>
    </r>
    <r>
      <rPr>
        <sz val="10"/>
        <rFont val="Century Gothic"/>
        <family val="2"/>
      </rPr>
      <t xml:space="preserve">Annual remuneration of permanent staff.  Annual remuneration refers to basic salary as per IRP5 excluding allowances, benefits, performance and other bonuses and service related awards.  </t>
    </r>
  </si>
  <si>
    <r>
      <rPr>
        <b/>
        <sz val="10"/>
        <rFont val="Century Gothic"/>
        <family val="2"/>
      </rPr>
      <t>PAYE</t>
    </r>
    <r>
      <rPr>
        <sz val="10"/>
        <rFont val="Century Gothic"/>
        <family val="2"/>
      </rPr>
      <t xml:space="preserve"> - Tax payments to SARS on a monthly basis. 
</t>
    </r>
    <r>
      <rPr>
        <b/>
        <sz val="10"/>
        <rFont val="Century Gothic"/>
        <family val="2"/>
      </rPr>
      <t xml:space="preserve">UIF </t>
    </r>
    <r>
      <rPr>
        <sz val="10"/>
        <rFont val="Century Gothic"/>
        <family val="2"/>
      </rPr>
      <t xml:space="preserve">-  Employer contributions to Unemployment Insurance Fund - 
http://www.sars.gov.za/TaxTypes/UIF/Pages/default.aspx - Refer to the item: “How much do you need to pay”.
</t>
    </r>
    <r>
      <rPr>
        <b/>
        <sz val="10"/>
        <rFont val="Century Gothic"/>
        <family val="2"/>
      </rPr>
      <t>SDL</t>
    </r>
    <r>
      <rPr>
        <sz val="10"/>
        <rFont val="Century Gothic"/>
        <family val="2"/>
      </rPr>
      <t xml:space="preserve"> - A levy imposed to encourage learning and development in South Africa and is determined by an employer's salary bill. The funds are to be used to develop and improve skills of employees.
</t>
    </r>
    <r>
      <rPr>
        <b/>
        <sz val="10"/>
        <rFont val="Century Gothic"/>
        <family val="2"/>
      </rPr>
      <t>COIDA</t>
    </r>
    <r>
      <rPr>
        <sz val="10"/>
        <rFont val="Century Gothic"/>
        <family val="2"/>
      </rPr>
      <t xml:space="preserve"> - Compensation for Occupational Injuries and Diseases Act - To provide for compensation for disablement caused by occupational injuries or diseases sustained or contracted by employees in the course of their employment, or for death resulting from such injuries or diseases; and to provide for matters connected therewith (as a guide use R0.20 per R100) </t>
    </r>
  </si>
  <si>
    <r>
      <rPr>
        <u/>
        <sz val="10"/>
        <rFont val="Century Gothic"/>
        <family val="2"/>
      </rPr>
      <t xml:space="preserve">Allowances: Locomotion:
</t>
    </r>
    <r>
      <rPr>
        <sz val="10"/>
        <rFont val="Century Gothic"/>
        <family val="2"/>
      </rPr>
      <t xml:space="preserve">A travel allowance is any allowance paid or advance given to an employee in respect of travelling expenses for business purposes.
</t>
    </r>
    <r>
      <rPr>
        <sz val="10"/>
        <color rgb="FFFF0000"/>
        <rFont val="Century Gothic"/>
        <family val="2"/>
      </rPr>
      <t xml:space="preserve">
</t>
    </r>
    <r>
      <rPr>
        <sz val="10"/>
        <rFont val="Century Gothic"/>
        <family val="2"/>
      </rPr>
      <t>The following two situations are envisaged, namely: 
1) a travel allowance given to an employee to finance transport (for example, a set rate or amount per pay period); and 
2) a reimbursement given to an employee based on actual business travel.  [Section 8(1)(b) of the Income Tax Act, 1962]</t>
    </r>
  </si>
  <si>
    <r>
      <rPr>
        <u/>
        <sz val="10"/>
        <rFont val="Century Gothic"/>
        <family val="2"/>
      </rPr>
      <t xml:space="preserve">Bonuses:
</t>
    </r>
    <r>
      <rPr>
        <sz val="10"/>
        <rFont val="Century Gothic"/>
        <family val="2"/>
      </rPr>
      <t>Additional compensation paid/accrued to an employee or department as a reward for achieving specific goals or attaining predetermined targets. A performance bonus is compensation beyond normal wages and is typically awarded after a performance appraisal and analysis of projects completed by the employee over a specific period of time. Included in this account is any other form of bonus given to employees.</t>
    </r>
  </si>
  <si>
    <r>
      <rPr>
        <b/>
        <i/>
        <u/>
        <sz val="10"/>
        <rFont val="Century Gothic"/>
        <family val="2"/>
      </rPr>
      <t>Note:</t>
    </r>
    <r>
      <rPr>
        <i/>
        <sz val="10"/>
        <rFont val="Century Gothic"/>
        <family val="2"/>
      </rPr>
      <t xml:space="preserve"> If the CID plans to outsource the management of the company, the costs should be budgeted for in General Expenditure under "Administration and management".</t>
    </r>
  </si>
  <si>
    <t xml:space="preserve">Core Business: </t>
  </si>
  <si>
    <t>This is the reason for the CID’s existence and the budgeted amounts should reflect the business plan`s focus:</t>
  </si>
  <si>
    <r>
      <rPr>
        <u/>
        <sz val="10"/>
        <rFont val="Century Gothic"/>
        <family val="2"/>
      </rPr>
      <t xml:space="preserve">Cleansing services:
</t>
    </r>
    <r>
      <rPr>
        <sz val="10"/>
        <rFont val="Century Gothic"/>
        <family val="2"/>
      </rPr>
      <t xml:space="preserve">Top Up cleansing service provided in the CID. Contracted out. </t>
    </r>
  </si>
  <si>
    <r>
      <rPr>
        <u/>
        <sz val="10"/>
        <rFont val="Century Gothic"/>
        <family val="2"/>
      </rPr>
      <t xml:space="preserve">Environmental upgrading:
</t>
    </r>
    <r>
      <rPr>
        <sz val="10"/>
        <rFont val="Century Gothic"/>
        <family val="2"/>
      </rPr>
      <t>This covers all greening Initiatives e.g. recycling, landscaping, water saving, bush clearing, removal of alien vegetation, parks, etc.</t>
    </r>
  </si>
  <si>
    <r>
      <rPr>
        <u/>
        <sz val="10"/>
        <rFont val="Century Gothic"/>
        <family val="2"/>
      </rPr>
      <t xml:space="preserve">Law Enforcement Officers:
</t>
    </r>
    <r>
      <rPr>
        <sz val="10"/>
        <rFont val="Century Gothic"/>
        <family val="2"/>
      </rPr>
      <t>Contracting of City Law Enforcement Officers.</t>
    </r>
  </si>
  <si>
    <r>
      <rPr>
        <u/>
        <sz val="10"/>
        <rFont val="Century Gothic"/>
        <family val="2"/>
      </rPr>
      <t>Public Safety</t>
    </r>
    <r>
      <rPr>
        <sz val="10"/>
        <rFont val="Century Gothic"/>
        <family val="2"/>
      </rPr>
      <t xml:space="preserve">:
Outsourcing of top up public safety by contracting a private security company. </t>
    </r>
  </si>
  <si>
    <r>
      <rPr>
        <u/>
        <sz val="10"/>
        <rFont val="Century Gothic"/>
        <family val="2"/>
      </rPr>
      <t>Public Safety - CCTV monitoring</t>
    </r>
    <r>
      <rPr>
        <sz val="10"/>
        <rFont val="Century Gothic"/>
        <family val="2"/>
      </rPr>
      <t xml:space="preserve">:
When the CCTV monitoring is performed by an independent company other that the contracted private security company performing the public safety function. </t>
    </r>
  </si>
  <si>
    <r>
      <rPr>
        <u/>
        <sz val="10"/>
        <rFont val="Century Gothic"/>
        <family val="2"/>
      </rPr>
      <t>Social upliftment</t>
    </r>
    <r>
      <rPr>
        <sz val="10"/>
        <rFont val="Century Gothic"/>
        <family val="2"/>
      </rPr>
      <t>:
Dealing with social issues such as street people, prostitution, drug abuse through NGOs or own initiatives.</t>
    </r>
  </si>
  <si>
    <r>
      <rPr>
        <u/>
        <sz val="10"/>
        <rFont val="Century Gothic"/>
        <family val="2"/>
      </rPr>
      <t xml:space="preserve">Urban Maintenance:
</t>
    </r>
    <r>
      <rPr>
        <sz val="10"/>
        <rFont val="Century Gothic"/>
        <family val="2"/>
      </rPr>
      <t xml:space="preserve">Maintenance of City infrastructure (partially or fully funded by the CID) e.g. replacement of a streetsign pole. </t>
    </r>
  </si>
  <si>
    <r>
      <t xml:space="preserve">Depreciation </t>
    </r>
    <r>
      <rPr>
        <b/>
        <sz val="10"/>
        <color rgb="FFFF0000"/>
        <rFont val="Century Gothic"/>
        <family val="2"/>
      </rPr>
      <t>(See worksheet for depreciation calculation)</t>
    </r>
    <r>
      <rPr>
        <b/>
        <sz val="10"/>
        <rFont val="Century Gothic"/>
        <family val="2"/>
      </rPr>
      <t xml:space="preserve">: </t>
    </r>
  </si>
  <si>
    <t>Depreciation is the systematic allocation of the cost of an asset from the Statement of Financial Position to Depreciation Expense on the Statement of Financial Performance over the useful life of the asset.  
All assets (property, plant and equipment - PPE) must have budgeted depreciation taking into account that assets will only start depreciating when they become operational. Depreciation must also be budgeted for all existing assets as recorded in the Annual Financial Statements.  Depreciation must be realistic and in line with the assets useful life.
Assets donated to the CID also attract depreciation.</t>
  </si>
  <si>
    <r>
      <t xml:space="preserve">Example:
</t>
    </r>
    <r>
      <rPr>
        <sz val="10"/>
        <rFont val="Century Gothic"/>
        <family val="2"/>
      </rPr>
      <t>CID plans to install CCTV cameras and therefore makes a budget provision of R100 000 in Year 1 of the 5 year budget.</t>
    </r>
  </si>
  <si>
    <t xml:space="preserve">CID`s Accounting policy states that CCTV cameras have a useful life of 5 years. </t>
  </si>
  <si>
    <t>Annual depreciation (Acquisition Value divided by the useful life) = R100 000 / 5 = R20 000</t>
  </si>
  <si>
    <t>CID plans for the CCTV cameras to become operational in March which leave 3 months of depreciation to budget for in 
Year 1: R20 000 / 12 x 3  = R5 000</t>
  </si>
  <si>
    <t>Year 2 = R20 000</t>
  </si>
  <si>
    <t>Year 3 = R20 000</t>
  </si>
  <si>
    <t>Year 4 = R20 000</t>
  </si>
  <si>
    <t>Year 5 = R20 000</t>
  </si>
  <si>
    <r>
      <t xml:space="preserve">Year 6 = </t>
    </r>
    <r>
      <rPr>
        <u/>
        <sz val="10"/>
        <rFont val="Century Gothic"/>
        <family val="2"/>
      </rPr>
      <t>R15 000</t>
    </r>
  </si>
  <si>
    <t>Acc Depr = R100 000</t>
  </si>
  <si>
    <t xml:space="preserve">In year 3 the CID decides to extend the CCTV camera network with an additional R120 000. Depreciation = R120 000 / 5 = R24 000 per year. </t>
  </si>
  <si>
    <t xml:space="preserve">CID plans for the additional CCTV cameras to become operational in December which leave 6 months of depreciation to budget for in year 1 of the asset but year 3 of the CID`s 5 year budget: R24 000 / 12 x 6 = R12 000
Depreciation budget now looks like this:  </t>
  </si>
  <si>
    <t>Year 1: R5 000</t>
  </si>
  <si>
    <t>Year 2: R20 000</t>
  </si>
  <si>
    <t>Year 3: R20 000 + R12 000 = R32 000</t>
  </si>
  <si>
    <t>Year 4: R20 000 + R24 000 = R44 000</t>
  </si>
  <si>
    <t>Year 5: R20 000 + R24 000 = R44 000</t>
  </si>
  <si>
    <t>Year 6: R15 000 + R24 000 = R39 000</t>
  </si>
  <si>
    <t>Year 7: R24 000</t>
  </si>
  <si>
    <r>
      <t>Year 8:</t>
    </r>
    <r>
      <rPr>
        <u/>
        <sz val="10"/>
        <rFont val="Century Gothic"/>
        <family val="2"/>
      </rPr>
      <t xml:space="preserve"> R12000</t>
    </r>
  </si>
  <si>
    <t>Acc Depr = R220 000</t>
  </si>
  <si>
    <t>Repairs and Maintenance:</t>
  </si>
  <si>
    <t>This budget provision is for repairs and maintenance of all CID assets (or hired offices if contractually bound) and not for repairs and maintenance of City infrastructure.</t>
  </si>
  <si>
    <t>Interest and Redemption:</t>
  </si>
  <si>
    <t xml:space="preserve"> If the CID plans to fund the purchasing of assets through a finance lease or any other long term loan, the interest and redemption is budgeted for in this category. </t>
  </si>
  <si>
    <t>General Expenditure:</t>
  </si>
  <si>
    <t xml:space="preserve">All other planned operating expenditure must be reflected in this category. Should an administration and management contract be in place, it must be budgeted for in this category. Budget amounts must be broken down per line item and not shown as globular amounts. This improves transparency and allows for better reporting and oversight. </t>
  </si>
  <si>
    <t>Secretarial duties - This line item is reserved for secretarial duties in terms of the Companies Act where the CID pays someone to perform the Company Secretary duties on behalf of the CID.</t>
  </si>
  <si>
    <t>CIPC Compliance - To be used for any CIPC related expenses.</t>
  </si>
  <si>
    <t>Insurance - This is a requirement and covers both Public Liability and Indemnity.</t>
  </si>
  <si>
    <t>Projects:</t>
  </si>
  <si>
    <t xml:space="preserve">All projects are budgeted for under this category. Projects have limited life spans with a start date and an end date. Creating a bulk provision for projects is not allowed. All projects must be specified separately to ensure implementation can be measured. </t>
  </si>
  <si>
    <t>Capital Expenditure (PPE):</t>
  </si>
  <si>
    <t>All property plant and equipment. If the CID plans to buy or build an asset during the financial year it must be budgeted for in this category. All capital expenditure(PPE) is part of the CID’s Balance Sheet and will attract depreciation.  See depreciation schedule for asset classes.</t>
  </si>
  <si>
    <t xml:space="preserve">Provision for Bad Debt: </t>
  </si>
  <si>
    <t xml:space="preserve">City retains 3% of the CID budget as a provision for bad debt. This is calculated automatically and has no impact on the CID`s ability to deliver services. Annually in September after the audit has been completed the arrears position is compared with the amount retained as a provision for bad debt and if the provision exceeds the arrears, 75% of the difference is refunded to the CID as additional income. </t>
  </si>
  <si>
    <t>NOTE:</t>
  </si>
  <si>
    <t>Offsetting</t>
  </si>
  <si>
    <t xml:space="preserve">In terms of General Recognised Accounting Practice – Standard 1(GRAP 1) which was developed from the International Financial Reporting Standards (IFRS), no offsetting is allowed.  Income must be recognised separately in the budget if it is going to be used for the funding of expenditure. </t>
  </si>
  <si>
    <t>Year in which asset becomes operational</t>
  </si>
  <si>
    <t>Description of Asset</t>
  </si>
  <si>
    <t>Asset Class
(See Legend below)</t>
  </si>
  <si>
    <t>Cost</t>
  </si>
  <si>
    <t>Year 1 Dep</t>
  </si>
  <si>
    <t>Year 2 Dep</t>
  </si>
  <si>
    <t>Year 3 Dep</t>
  </si>
  <si>
    <t>Year 4 Dep</t>
  </si>
  <si>
    <t>Year 5 Dep</t>
  </si>
  <si>
    <t>Total</t>
  </si>
  <si>
    <t>Remains</t>
  </si>
  <si>
    <t>Per yr</t>
  </si>
  <si>
    <t>Useful Life</t>
  </si>
  <si>
    <t>per month</t>
  </si>
  <si>
    <t>Year 1</t>
  </si>
  <si>
    <t>Year 2</t>
  </si>
  <si>
    <t>Year 3</t>
  </si>
  <si>
    <t>Year 4</t>
  </si>
  <si>
    <t>Year 5</t>
  </si>
  <si>
    <t>LIFESPAN OF ASSETS:</t>
  </si>
  <si>
    <t>Asset Class</t>
  </si>
  <si>
    <t>Useful Life
(Years)</t>
  </si>
  <si>
    <t>Computer Hardware</t>
  </si>
  <si>
    <t>3-5</t>
  </si>
  <si>
    <t>Computer Software</t>
  </si>
  <si>
    <t>Furniture</t>
  </si>
  <si>
    <t>5-10</t>
  </si>
  <si>
    <t>Cameras - CCTV</t>
  </si>
  <si>
    <t>Cameras - LPR</t>
  </si>
  <si>
    <t>Equipment - Office</t>
  </si>
  <si>
    <t>Plant and Equipment</t>
  </si>
  <si>
    <t>Motor Vehicle</t>
  </si>
  <si>
    <t>Communication Equipment</t>
  </si>
  <si>
    <t>Security Hut</t>
  </si>
  <si>
    <t>Security Trailer</t>
  </si>
  <si>
    <t>7-10</t>
  </si>
  <si>
    <t>Containers</t>
  </si>
  <si>
    <t>15-20</t>
  </si>
  <si>
    <t>Depreciation of PPE</t>
  </si>
  <si>
    <t>Extra Security Foot Patrol</t>
  </si>
  <si>
    <t>Radio Equipment</t>
  </si>
  <si>
    <t>Admin and management fees</t>
  </si>
  <si>
    <t>Proposed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</si>
</sst>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R&quot;* #,##0.00_-;\-&quot;R&quot;* #,##0.00_-;_-&quot;R&quot;* &quot;-&quot;??_-;_-@_-"/>
    <numFmt numFmtId="164" formatCode="_ * #,##0_ ;_ * \-#,##0_ ;_ * &quot;-&quot;_ ;_ @_ "/>
    <numFmt numFmtId="165" formatCode="_ * #,##0.00_ ;_ * \-#,##0.00_ ;_ * &quot;-&quot;??_ ;_ @_ "/>
    <numFmt numFmtId="166" formatCode="0.0%"/>
    <numFmt numFmtId="167" formatCode="_ * #,##0_ ;_ * \-#,##0_ ;_ * &quot;-&quot;??_ ;_ @_ "/>
    <numFmt numFmtId="168" formatCode="_-[$R-1C09]* #,##0.00_-;\-[$R-1C09]* #,##0.00_-;_-[$R-1C09]* &quot;-&quot;??_-;_-@_-"/>
  </numFmts>
  <fonts count="30" x14ac:knownFonts="1">
    <font>
      <sz val="10"/>
      <name val="Arial"/>
    </font>
    <font>
      <sz val="10"/>
      <color theme="1"/>
      <name val="Century Gothic"/>
      <family val="2"/>
    </font>
    <font>
      <sz val="10"/>
      <name val="Arial"/>
      <family val="2"/>
    </font>
    <font>
      <b/>
      <sz val="24"/>
      <name val="Century Gothic"/>
      <family val="2"/>
    </font>
    <font>
      <b/>
      <sz val="20"/>
      <name val="Century Gothic"/>
      <family val="2"/>
    </font>
    <font>
      <b/>
      <sz val="14"/>
      <name val="Century Gothic"/>
      <family val="2"/>
    </font>
    <font>
      <sz val="10"/>
      <name val="Century Gothic"/>
      <family val="2"/>
    </font>
    <font>
      <sz val="11"/>
      <name val="Century Gothic"/>
      <family val="2"/>
    </font>
    <font>
      <b/>
      <sz val="12"/>
      <name val="Century Gothic"/>
      <family val="2"/>
    </font>
    <font>
      <b/>
      <sz val="10"/>
      <name val="Century Gothic"/>
      <family val="2"/>
    </font>
    <font>
      <b/>
      <sz val="11"/>
      <name val="Century Gothic"/>
      <family val="2"/>
    </font>
    <font>
      <sz val="14"/>
      <name val="Century Gothic"/>
      <family val="2"/>
    </font>
    <font>
      <i/>
      <sz val="11"/>
      <name val="Century Gothic"/>
      <family val="2"/>
    </font>
    <font>
      <sz val="12"/>
      <name val="Century Gothic"/>
      <family val="2"/>
    </font>
    <font>
      <sz val="10"/>
      <color rgb="FFFF0000"/>
      <name val="Century Gothic"/>
      <family val="2"/>
    </font>
    <font>
      <b/>
      <sz val="10"/>
      <color theme="1"/>
      <name val="Century Gothic"/>
      <family val="2"/>
    </font>
    <font>
      <b/>
      <i/>
      <sz val="28"/>
      <name val="Century Gothic"/>
      <family val="2"/>
    </font>
    <font>
      <b/>
      <sz val="16"/>
      <name val="Century Gothic"/>
      <family val="2"/>
    </font>
    <font>
      <i/>
      <sz val="10"/>
      <name val="Century Gothic"/>
      <family val="2"/>
    </font>
    <font>
      <b/>
      <u/>
      <sz val="16"/>
      <name val="Century Gothic"/>
      <family val="2"/>
    </font>
    <font>
      <i/>
      <u/>
      <sz val="12"/>
      <name val="Century Gothic"/>
      <family val="2"/>
    </font>
    <font>
      <sz val="10"/>
      <name val="Symbol"/>
      <family val="1"/>
      <charset val="2"/>
    </font>
    <font>
      <sz val="7"/>
      <name val="Times New Roman"/>
      <family val="1"/>
    </font>
    <font>
      <u/>
      <sz val="10"/>
      <name val="Century Gothic"/>
      <family val="2"/>
    </font>
    <font>
      <b/>
      <u/>
      <sz val="12"/>
      <name val="Century Gothic"/>
      <family val="2"/>
    </font>
    <font>
      <b/>
      <i/>
      <u/>
      <sz val="10"/>
      <name val="Century Gothic"/>
      <family val="2"/>
    </font>
    <font>
      <b/>
      <sz val="10"/>
      <color rgb="FFFF0000"/>
      <name val="Century Gothic"/>
      <family val="2"/>
    </font>
    <font>
      <b/>
      <u/>
      <sz val="10"/>
      <name val="Arial"/>
      <family val="2"/>
    </font>
    <font>
      <b/>
      <u/>
      <sz val="12"/>
      <color theme="1"/>
      <name val="Century Gothic"/>
      <family val="2"/>
    </font>
    <font>
      <b/>
      <u/>
      <sz val="10"/>
      <color theme="1"/>
      <name val="Century Gothic"/>
      <family val="2"/>
    </font>
  </fonts>
  <fills count="7">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5" tint="0.79998168889431442"/>
        <bgColor indexed="64"/>
      </patternFill>
    </fill>
  </fills>
  <borders count="33">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double">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65" fontId="2" fillId="0" borderId="0" applyFont="0" applyFill="0" applyBorder="0" applyAlignment="0" applyProtection="0"/>
    <xf numFmtId="9" fontId="2" fillId="0" borderId="0" applyFont="0" applyFill="0" applyBorder="0" applyAlignment="0" applyProtection="0"/>
  </cellStyleXfs>
  <cellXfs count="310">
    <xf numFmtId="0" fontId="0" fillId="0" borderId="0" xfId="0"/>
    <xf numFmtId="0" fontId="2" fillId="0" borderId="0" xfId="0" applyFont="1"/>
    <xf numFmtId="0" fontId="0" fillId="0" borderId="0" xfId="0" applyProtection="1"/>
    <xf numFmtId="0" fontId="0" fillId="0" borderId="0" xfId="0" applyAlignment="1" applyProtection="1">
      <alignment vertical="top"/>
    </xf>
    <xf numFmtId="0" fontId="0" fillId="0" borderId="0" xfId="0" applyFill="1" applyProtection="1"/>
    <xf numFmtId="0" fontId="5" fillId="0" borderId="0" xfId="0" applyFont="1" applyAlignment="1" applyProtection="1">
      <alignment horizontal="center"/>
    </xf>
    <xf numFmtId="0" fontId="5" fillId="0" borderId="0" xfId="0" applyFont="1" applyAlignment="1" applyProtection="1">
      <alignment horizontal="left"/>
    </xf>
    <xf numFmtId="0" fontId="6" fillId="0" borderId="3" xfId="0" applyFont="1" applyBorder="1" applyProtection="1"/>
    <xf numFmtId="3" fontId="5" fillId="0" borderId="0" xfId="0" applyNumberFormat="1" applyFont="1" applyFill="1" applyBorder="1" applyAlignment="1" applyProtection="1">
      <alignment horizontal="center" vertical="top"/>
    </xf>
    <xf numFmtId="2" fontId="5" fillId="0" borderId="4" xfId="0" applyNumberFormat="1" applyFont="1" applyBorder="1" applyAlignment="1" applyProtection="1">
      <alignment horizontal="center" vertical="top"/>
    </xf>
    <xf numFmtId="0" fontId="6" fillId="0" borderId="0" xfId="0" applyFont="1" applyProtection="1"/>
    <xf numFmtId="0" fontId="6" fillId="0" borderId="1" xfId="0" applyFont="1" applyBorder="1" applyProtection="1"/>
    <xf numFmtId="164" fontId="7" fillId="0" borderId="0" xfId="1" applyNumberFormat="1" applyFont="1" applyFill="1" applyBorder="1" applyAlignment="1" applyProtection="1">
      <alignment horizontal="right" vertical="center" indent="1"/>
    </xf>
    <xf numFmtId="3" fontId="7" fillId="0" borderId="4" xfId="0" applyNumberFormat="1" applyFont="1" applyBorder="1" applyProtection="1"/>
    <xf numFmtId="0" fontId="8" fillId="0" borderId="0" xfId="0" applyFont="1" applyProtection="1"/>
    <xf numFmtId="0" fontId="9" fillId="0" borderId="1" xfId="0" applyFont="1" applyBorder="1" applyAlignment="1" applyProtection="1">
      <alignment vertical="top"/>
    </xf>
    <xf numFmtId="164" fontId="7" fillId="0" borderId="17" xfId="1" applyNumberFormat="1" applyFont="1" applyFill="1" applyBorder="1" applyAlignment="1" applyProtection="1">
      <alignment horizontal="right" vertical="top"/>
    </xf>
    <xf numFmtId="166" fontId="10" fillId="0" borderId="4" xfId="2" applyNumberFormat="1" applyFont="1" applyBorder="1" applyAlignment="1" applyProtection="1">
      <alignment vertical="top"/>
    </xf>
    <xf numFmtId="164" fontId="7" fillId="3" borderId="17" xfId="1" applyNumberFormat="1" applyFont="1" applyFill="1" applyBorder="1" applyAlignment="1" applyProtection="1">
      <alignment horizontal="right" vertical="top"/>
      <protection locked="0"/>
    </xf>
    <xf numFmtId="166" fontId="10" fillId="0" borderId="4" xfId="2" applyNumberFormat="1" applyFont="1" applyBorder="1" applyProtection="1"/>
    <xf numFmtId="164" fontId="7" fillId="0" borderId="9" xfId="1" applyNumberFormat="1" applyFont="1" applyFill="1" applyBorder="1" applyAlignment="1" applyProtection="1">
      <alignment horizontal="right" vertical="top"/>
    </xf>
    <xf numFmtId="164" fontId="7" fillId="3" borderId="9" xfId="1" applyNumberFormat="1" applyFont="1" applyFill="1" applyBorder="1" applyAlignment="1" applyProtection="1">
      <alignment horizontal="right" vertical="top"/>
      <protection locked="0"/>
    </xf>
    <xf numFmtId="0" fontId="5" fillId="0" borderId="0" xfId="0" applyFont="1" applyProtection="1"/>
    <xf numFmtId="0" fontId="9" fillId="0" borderId="1" xfId="0" applyFont="1" applyBorder="1" applyProtection="1"/>
    <xf numFmtId="164" fontId="10" fillId="0" borderId="11" xfId="1" applyNumberFormat="1" applyFont="1" applyFill="1" applyBorder="1" applyAlignment="1" applyProtection="1">
      <alignment horizontal="right" vertical="center" indent="1"/>
    </xf>
    <xf numFmtId="0" fontId="6" fillId="0" borderId="15" xfId="0" applyFont="1" applyBorder="1" applyProtection="1"/>
    <xf numFmtId="164" fontId="7" fillId="0" borderId="15" xfId="1" applyNumberFormat="1" applyFont="1" applyFill="1" applyBorder="1" applyAlignment="1" applyProtection="1">
      <alignment horizontal="right" vertical="center" indent="1"/>
    </xf>
    <xf numFmtId="3" fontId="7" fillId="0" borderId="15" xfId="0" applyNumberFormat="1" applyFont="1" applyBorder="1" applyProtection="1"/>
    <xf numFmtId="0" fontId="6" fillId="0" borderId="1" xfId="0" applyFont="1" applyBorder="1" applyAlignment="1" applyProtection="1">
      <alignment horizontal="center"/>
    </xf>
    <xf numFmtId="3" fontId="11" fillId="0" borderId="0" xfId="0" applyNumberFormat="1" applyFont="1" applyFill="1" applyBorder="1" applyProtection="1"/>
    <xf numFmtId="2" fontId="11" fillId="0" borderId="4" xfId="0" applyNumberFormat="1" applyFont="1" applyBorder="1" applyProtection="1"/>
    <xf numFmtId="164" fontId="10" fillId="0" borderId="0" xfId="1" applyNumberFormat="1" applyFont="1" applyFill="1" applyBorder="1" applyAlignment="1" applyProtection="1">
      <alignment horizontal="right" vertical="center" indent="1"/>
    </xf>
    <xf numFmtId="166" fontId="10" fillId="0" borderId="4" xfId="0" applyNumberFormat="1" applyFont="1" applyBorder="1" applyProtection="1"/>
    <xf numFmtId="166" fontId="0" fillId="0" borderId="0" xfId="2" applyNumberFormat="1" applyFont="1" applyProtection="1"/>
    <xf numFmtId="0" fontId="7" fillId="0" borderId="0" xfId="0" applyFont="1" applyProtection="1"/>
    <xf numFmtId="0" fontId="6" fillId="0" borderId="1" xfId="0" applyFont="1" applyBorder="1" applyAlignment="1" applyProtection="1">
      <alignment vertical="top"/>
    </xf>
    <xf numFmtId="166" fontId="7" fillId="0" borderId="4" xfId="0" applyNumberFormat="1" applyFont="1" applyBorder="1" applyAlignment="1" applyProtection="1">
      <alignment vertical="top"/>
    </xf>
    <xf numFmtId="166" fontId="7" fillId="0" borderId="4" xfId="0" applyNumberFormat="1" applyFont="1" applyBorder="1" applyProtection="1"/>
    <xf numFmtId="0" fontId="7" fillId="0" borderId="0" xfId="0" applyFont="1" applyAlignment="1" applyProtection="1">
      <alignment wrapText="1"/>
    </xf>
    <xf numFmtId="164" fontId="7" fillId="0" borderId="8" xfId="1" applyNumberFormat="1" applyFont="1" applyFill="1" applyBorder="1" applyAlignment="1" applyProtection="1">
      <alignment horizontal="right" vertical="top"/>
    </xf>
    <xf numFmtId="164" fontId="7" fillId="3" borderId="8" xfId="1" applyNumberFormat="1" applyFont="1" applyFill="1" applyBorder="1" applyAlignment="1" applyProtection="1">
      <alignment horizontal="right" vertical="top"/>
      <protection locked="0"/>
    </xf>
    <xf numFmtId="0" fontId="7" fillId="0" borderId="0" xfId="0" applyFont="1" applyAlignment="1" applyProtection="1">
      <alignment vertical="top" wrapText="1"/>
    </xf>
    <xf numFmtId="164" fontId="10" fillId="3" borderId="0" xfId="1" applyNumberFormat="1" applyFont="1" applyFill="1" applyBorder="1" applyAlignment="1" applyProtection="1">
      <alignment horizontal="right" vertical="center" indent="1"/>
      <protection locked="0"/>
    </xf>
    <xf numFmtId="0" fontId="9" fillId="0" borderId="0" xfId="0" applyFont="1" applyProtection="1"/>
    <xf numFmtId="0" fontId="12" fillId="3" borderId="0" xfId="0" applyFont="1" applyFill="1" applyProtection="1">
      <protection locked="0"/>
    </xf>
    <xf numFmtId="0" fontId="12" fillId="0" borderId="0" xfId="0" applyFont="1" applyProtection="1"/>
    <xf numFmtId="166" fontId="7" fillId="0" borderId="4" xfId="0" applyNumberFormat="1" applyFont="1" applyFill="1" applyBorder="1" applyProtection="1"/>
    <xf numFmtId="164" fontId="10" fillId="0" borderId="18" xfId="1" applyNumberFormat="1" applyFont="1" applyFill="1" applyBorder="1" applyAlignment="1" applyProtection="1">
      <alignment horizontal="right" vertical="center" indent="1"/>
    </xf>
    <xf numFmtId="166" fontId="10" fillId="0" borderId="12" xfId="0" applyNumberFormat="1" applyFont="1" applyBorder="1" applyProtection="1"/>
    <xf numFmtId="0" fontId="6" fillId="0" borderId="2" xfId="0" applyFont="1" applyBorder="1" applyProtection="1"/>
    <xf numFmtId="164" fontId="7" fillId="0" borderId="13" xfId="1" applyNumberFormat="1" applyFont="1" applyFill="1" applyBorder="1" applyAlignment="1" applyProtection="1">
      <alignment horizontal="right" vertical="center" indent="1"/>
    </xf>
    <xf numFmtId="0" fontId="7" fillId="0" borderId="14" xfId="0" applyFont="1" applyBorder="1" applyProtection="1"/>
    <xf numFmtId="0" fontId="6" fillId="0" borderId="0" xfId="0" applyFont="1" applyBorder="1" applyProtection="1"/>
    <xf numFmtId="3" fontId="7" fillId="0" borderId="0" xfId="0" applyNumberFormat="1" applyFont="1" applyBorder="1" applyProtection="1"/>
    <xf numFmtId="3" fontId="10" fillId="0" borderId="0" xfId="0" applyNumberFormat="1" applyFont="1" applyBorder="1" applyProtection="1"/>
    <xf numFmtId="165" fontId="0" fillId="0" borderId="0" xfId="0" applyNumberFormat="1" applyFill="1" applyProtection="1"/>
    <xf numFmtId="164" fontId="7" fillId="4" borderId="8" xfId="1" applyNumberFormat="1" applyFont="1" applyFill="1" applyBorder="1" applyAlignment="1" applyProtection="1">
      <alignment horizontal="right" vertical="top"/>
    </xf>
    <xf numFmtId="0" fontId="13" fillId="0" borderId="0" xfId="0" applyFont="1" applyProtection="1"/>
    <xf numFmtId="0" fontId="12" fillId="3" borderId="0" xfId="0" applyFont="1" applyFill="1" applyAlignment="1" applyProtection="1">
      <alignment wrapText="1"/>
      <protection locked="0"/>
    </xf>
    <xf numFmtId="0" fontId="2" fillId="0" borderId="0" xfId="0" applyFont="1" applyProtection="1"/>
    <xf numFmtId="164" fontId="2" fillId="0" borderId="0" xfId="0" applyNumberFormat="1" applyFont="1" applyProtection="1"/>
    <xf numFmtId="0" fontId="6" fillId="0" borderId="0" xfId="0" applyFont="1" applyFill="1"/>
    <xf numFmtId="0" fontId="5" fillId="0" borderId="0" xfId="0" applyFont="1" applyFill="1" applyAlignment="1" applyProtection="1">
      <alignment horizontal="center"/>
    </xf>
    <xf numFmtId="0" fontId="5" fillId="0" borderId="0" xfId="0" applyFont="1" applyFill="1" applyAlignment="1" applyProtection="1">
      <alignment horizontal="centerContinuous"/>
    </xf>
    <xf numFmtId="3" fontId="5" fillId="0" borderId="0" xfId="0" applyNumberFormat="1" applyFont="1" applyFill="1" applyAlignment="1" applyProtection="1">
      <alignment horizontal="centerContinuous"/>
    </xf>
    <xf numFmtId="0" fontId="6" fillId="0" borderId="0" xfId="0" applyFont="1" applyFill="1" applyAlignment="1" applyProtection="1">
      <alignment horizontal="centerContinuous"/>
    </xf>
    <xf numFmtId="0" fontId="6" fillId="0" borderId="0" xfId="0" applyFont="1" applyFill="1" applyProtection="1"/>
    <xf numFmtId="0" fontId="5" fillId="0" borderId="0" xfId="0" quotePrefix="1" applyFont="1" applyFill="1" applyAlignment="1" applyProtection="1">
      <alignment horizontal="center"/>
    </xf>
    <xf numFmtId="2" fontId="8" fillId="0" borderId="0" xfId="0" applyNumberFormat="1" applyFont="1" applyFill="1" applyBorder="1" applyAlignment="1" applyProtection="1">
      <alignment horizontal="center"/>
    </xf>
    <xf numFmtId="0" fontId="5" fillId="0" borderId="0" xfId="0" applyFont="1" applyFill="1" applyAlignment="1" applyProtection="1">
      <alignment horizontal="left"/>
    </xf>
    <xf numFmtId="0" fontId="6" fillId="0" borderId="1" xfId="0" applyFont="1" applyFill="1" applyBorder="1" applyAlignment="1" applyProtection="1">
      <alignment horizontal="center"/>
    </xf>
    <xf numFmtId="2" fontId="5" fillId="0" borderId="4" xfId="0" applyNumberFormat="1" applyFont="1" applyFill="1" applyBorder="1" applyAlignment="1" applyProtection="1">
      <alignment horizontal="center" vertical="top"/>
    </xf>
    <xf numFmtId="2" fontId="5" fillId="0" borderId="0" xfId="0" applyNumberFormat="1" applyFont="1" applyFill="1" applyBorder="1" applyAlignment="1" applyProtection="1">
      <alignment horizontal="center" vertical="top"/>
    </xf>
    <xf numFmtId="0" fontId="11" fillId="0" borderId="1" xfId="0" applyFont="1" applyFill="1" applyBorder="1" applyAlignment="1" applyProtection="1">
      <alignment horizontal="center" vertical="top"/>
    </xf>
    <xf numFmtId="0" fontId="11" fillId="0" borderId="0" xfId="0" applyFont="1" applyFill="1" applyAlignment="1" applyProtection="1">
      <alignment vertical="top"/>
    </xf>
    <xf numFmtId="166" fontId="8" fillId="0" borderId="4" xfId="0" applyNumberFormat="1" applyFont="1" applyFill="1" applyBorder="1" applyAlignment="1" applyProtection="1">
      <alignment horizontal="center"/>
    </xf>
    <xf numFmtId="0" fontId="6" fillId="0" borderId="0" xfId="0" applyFont="1" applyFill="1" applyProtection="1">
      <protection locked="0"/>
    </xf>
    <xf numFmtId="0" fontId="6" fillId="0" borderId="0" xfId="0" applyFont="1" applyFill="1" applyAlignment="1" applyProtection="1">
      <alignment horizontal="center"/>
    </xf>
    <xf numFmtId="0" fontId="6" fillId="0" borderId="1" xfId="0" applyFont="1" applyFill="1" applyBorder="1" applyProtection="1"/>
    <xf numFmtId="2" fontId="11" fillId="0" borderId="4" xfId="0" applyNumberFormat="1" applyFont="1" applyFill="1" applyBorder="1" applyProtection="1"/>
    <xf numFmtId="2" fontId="11" fillId="0" borderId="0" xfId="0" applyNumberFormat="1" applyFont="1" applyFill="1" applyBorder="1" applyProtection="1"/>
    <xf numFmtId="0" fontId="11" fillId="0" borderId="1" xfId="0" applyFont="1" applyFill="1" applyBorder="1" applyProtection="1"/>
    <xf numFmtId="0" fontId="11" fillId="0" borderId="0" xfId="0" applyFont="1" applyFill="1" applyProtection="1"/>
    <xf numFmtId="166" fontId="11" fillId="0" borderId="4" xfId="0" applyNumberFormat="1" applyFont="1" applyFill="1" applyBorder="1" applyProtection="1"/>
    <xf numFmtId="166" fontId="6" fillId="0" borderId="4" xfId="0" applyNumberFormat="1" applyFont="1" applyFill="1" applyBorder="1" applyProtection="1"/>
    <xf numFmtId="0" fontId="8" fillId="0" borderId="0" xfId="0" quotePrefix="1" applyFont="1" applyFill="1" applyAlignment="1" applyProtection="1">
      <alignment horizontal="center"/>
    </xf>
    <xf numFmtId="0" fontId="8" fillId="0" borderId="0" xfId="0" applyFont="1" applyFill="1" applyProtection="1"/>
    <xf numFmtId="0" fontId="9" fillId="0" borderId="1" xfId="0" applyFont="1" applyFill="1" applyBorder="1" applyProtection="1"/>
    <xf numFmtId="166" fontId="10" fillId="0" borderId="4" xfId="0" applyNumberFormat="1" applyFont="1" applyFill="1" applyBorder="1" applyProtection="1"/>
    <xf numFmtId="2" fontId="10" fillId="0" borderId="0" xfId="0" applyNumberFormat="1" applyFont="1" applyFill="1" applyBorder="1" applyProtection="1"/>
    <xf numFmtId="0" fontId="10" fillId="0" borderId="1" xfId="0" applyFont="1" applyFill="1" applyBorder="1" applyProtection="1"/>
    <xf numFmtId="0" fontId="7" fillId="0" borderId="0" xfId="0" applyFont="1" applyFill="1" applyProtection="1"/>
    <xf numFmtId="164" fontId="7" fillId="0" borderId="7" xfId="1" applyNumberFormat="1" applyFont="1" applyFill="1" applyBorder="1" applyAlignment="1" applyProtection="1">
      <alignment horizontal="right" vertical="center" indent="1"/>
    </xf>
    <xf numFmtId="2" fontId="7" fillId="0" borderId="0" xfId="0" applyNumberFormat="1" applyFont="1" applyFill="1" applyBorder="1" applyProtection="1"/>
    <xf numFmtId="0" fontId="7" fillId="0" borderId="1" xfId="0" applyFont="1" applyFill="1" applyBorder="1" applyProtection="1"/>
    <xf numFmtId="164" fontId="7" fillId="0" borderId="8" xfId="1" applyNumberFormat="1" applyFont="1" applyFill="1" applyBorder="1" applyAlignment="1" applyProtection="1">
      <alignment horizontal="right" vertical="center" indent="1"/>
    </xf>
    <xf numFmtId="164" fontId="7" fillId="0" borderId="9" xfId="1" applyNumberFormat="1" applyFont="1" applyFill="1" applyBorder="1" applyAlignment="1" applyProtection="1">
      <alignment horizontal="right" vertical="center" indent="1"/>
    </xf>
    <xf numFmtId="0" fontId="6" fillId="0" borderId="0" xfId="0" applyFont="1" applyFill="1" applyAlignment="1" applyProtection="1">
      <alignment horizontal="center" vertical="top"/>
    </xf>
    <xf numFmtId="0" fontId="7" fillId="0" borderId="0" xfId="0" applyFont="1" applyFill="1" applyAlignment="1" applyProtection="1">
      <alignment vertical="top" wrapText="1"/>
    </xf>
    <xf numFmtId="0" fontId="6" fillId="0" borderId="1" xfId="0" applyFont="1" applyFill="1" applyBorder="1" applyAlignment="1" applyProtection="1">
      <alignment vertical="top"/>
    </xf>
    <xf numFmtId="166" fontId="7" fillId="0" borderId="4" xfId="0" applyNumberFormat="1" applyFont="1" applyFill="1" applyBorder="1" applyAlignment="1" applyProtection="1">
      <alignment vertical="top"/>
    </xf>
    <xf numFmtId="2" fontId="7" fillId="0" borderId="0" xfId="0" applyNumberFormat="1" applyFont="1" applyFill="1" applyBorder="1" applyAlignment="1" applyProtection="1">
      <alignment vertical="top"/>
    </xf>
    <xf numFmtId="0" fontId="7" fillId="0" borderId="1" xfId="0" applyFont="1" applyFill="1" applyBorder="1" applyAlignment="1" applyProtection="1">
      <alignment vertical="top"/>
    </xf>
    <xf numFmtId="0" fontId="7" fillId="0" borderId="0" xfId="0" applyFont="1" applyFill="1" applyAlignment="1" applyProtection="1">
      <alignment vertical="top"/>
    </xf>
    <xf numFmtId="0" fontId="6" fillId="0" borderId="0" xfId="0" applyFont="1" applyFill="1" applyAlignment="1" applyProtection="1">
      <alignment vertical="top"/>
      <protection locked="0"/>
    </xf>
    <xf numFmtId="0" fontId="7" fillId="0" borderId="0" xfId="0" applyFont="1" applyFill="1" applyAlignment="1" applyProtection="1">
      <alignment wrapText="1"/>
    </xf>
    <xf numFmtId="164" fontId="7" fillId="0" borderId="8" xfId="1" applyNumberFormat="1" applyFont="1" applyFill="1" applyBorder="1" applyAlignment="1" applyProtection="1">
      <alignment horizontal="right" vertical="top" indent="1"/>
    </xf>
    <xf numFmtId="0" fontId="9" fillId="0" borderId="0" xfId="0" quotePrefix="1" applyFont="1" applyFill="1" applyAlignment="1" applyProtection="1">
      <alignment horizontal="center"/>
    </xf>
    <xf numFmtId="0" fontId="9" fillId="0" borderId="0" xfId="0" applyFont="1" applyFill="1" applyProtection="1"/>
    <xf numFmtId="0" fontId="6" fillId="0" borderId="0" xfId="0" quotePrefix="1" applyFont="1" applyFill="1" applyAlignment="1" applyProtection="1">
      <alignment horizontal="center"/>
    </xf>
    <xf numFmtId="0" fontId="12" fillId="0" borderId="0" xfId="0" applyFont="1" applyFill="1" applyProtection="1"/>
    <xf numFmtId="164" fontId="10" fillId="0" borderId="10" xfId="1" applyNumberFormat="1" applyFont="1" applyFill="1" applyBorder="1" applyAlignment="1" applyProtection="1">
      <alignment horizontal="right" vertical="center" indent="1"/>
    </xf>
    <xf numFmtId="3" fontId="7" fillId="0" borderId="0" xfId="0" applyNumberFormat="1" applyFont="1" applyFill="1" applyBorder="1" applyProtection="1"/>
    <xf numFmtId="0" fontId="5" fillId="0" borderId="0" xfId="0" applyFont="1" applyFill="1" applyProtection="1"/>
    <xf numFmtId="166" fontId="10" fillId="0" borderId="12" xfId="0" applyNumberFormat="1" applyFont="1" applyFill="1" applyBorder="1" applyProtection="1"/>
    <xf numFmtId="0" fontId="6" fillId="0" borderId="2" xfId="0" applyFont="1" applyFill="1" applyBorder="1" applyProtection="1"/>
    <xf numFmtId="0" fontId="7" fillId="0" borderId="14" xfId="0" applyFont="1" applyFill="1" applyBorder="1" applyProtection="1"/>
    <xf numFmtId="0" fontId="7" fillId="0" borderId="2" xfId="0" applyFont="1" applyFill="1" applyBorder="1" applyProtection="1"/>
    <xf numFmtId="166" fontId="7" fillId="0" borderId="14" xfId="0" applyNumberFormat="1" applyFont="1" applyFill="1" applyBorder="1" applyProtection="1"/>
    <xf numFmtId="0" fontId="6" fillId="0" borderId="0" xfId="0" applyFont="1" applyFill="1" applyBorder="1" applyProtection="1"/>
    <xf numFmtId="0" fontId="7" fillId="0" borderId="0" xfId="0" applyFont="1" applyFill="1" applyBorder="1" applyProtection="1"/>
    <xf numFmtId="0" fontId="6" fillId="0" borderId="3" xfId="0" applyFont="1" applyFill="1" applyBorder="1" applyProtection="1"/>
    <xf numFmtId="3" fontId="10" fillId="0" borderId="0" xfId="0" applyNumberFormat="1" applyFont="1" applyFill="1" applyBorder="1" applyAlignment="1" applyProtection="1">
      <alignment horizontal="center" vertical="top"/>
    </xf>
    <xf numFmtId="3" fontId="7" fillId="0" borderId="6" xfId="0" applyNumberFormat="1" applyFont="1" applyFill="1" applyBorder="1" applyAlignment="1" applyProtection="1">
      <alignment vertical="top"/>
    </xf>
    <xf numFmtId="3" fontId="7" fillId="0" borderId="0" xfId="0" applyNumberFormat="1" applyFont="1" applyFill="1" applyAlignment="1" applyProtection="1">
      <alignment vertical="top"/>
    </xf>
    <xf numFmtId="0" fontId="7" fillId="0" borderId="3" xfId="0" applyFont="1" applyFill="1" applyBorder="1" applyAlignment="1" applyProtection="1">
      <alignment vertical="top"/>
    </xf>
    <xf numFmtId="3" fontId="7" fillId="0" borderId="6" xfId="0" applyNumberFormat="1" applyFont="1" applyFill="1" applyBorder="1" applyProtection="1"/>
    <xf numFmtId="3" fontId="7" fillId="0" borderId="4" xfId="0" applyNumberFormat="1" applyFont="1" applyFill="1" applyBorder="1" applyProtection="1"/>
    <xf numFmtId="3" fontId="7" fillId="0" borderId="0" xfId="0" applyNumberFormat="1" applyFont="1" applyFill="1" applyProtection="1"/>
    <xf numFmtId="166" fontId="10" fillId="0" borderId="4" xfId="2" applyNumberFormat="1" applyFont="1" applyFill="1" applyBorder="1" applyProtection="1"/>
    <xf numFmtId="3" fontId="10" fillId="0" borderId="0" xfId="0" applyNumberFormat="1" applyFont="1" applyFill="1" applyProtection="1"/>
    <xf numFmtId="3" fontId="7" fillId="0" borderId="14" xfId="0" applyNumberFormat="1" applyFont="1" applyFill="1" applyBorder="1" applyProtection="1"/>
    <xf numFmtId="164" fontId="7" fillId="0" borderId="0" xfId="1" applyNumberFormat="1" applyFont="1" applyFill="1" applyAlignment="1" applyProtection="1">
      <alignment horizontal="right" vertical="center" indent="1"/>
    </xf>
    <xf numFmtId="164" fontId="10" fillId="0" borderId="0" xfId="1" applyNumberFormat="1" applyFont="1" applyFill="1" applyAlignment="1" applyProtection="1">
      <alignment horizontal="right" vertical="center" indent="1"/>
    </xf>
    <xf numFmtId="0" fontId="10" fillId="0" borderId="0" xfId="0" applyFont="1" applyFill="1" applyProtection="1"/>
    <xf numFmtId="166" fontId="9" fillId="0" borderId="11" xfId="0" applyNumberFormat="1" applyFont="1" applyFill="1" applyBorder="1" applyAlignment="1" applyProtection="1">
      <alignment horizontal="center" vertical="center"/>
    </xf>
    <xf numFmtId="3" fontId="6" fillId="0" borderId="0" xfId="0" applyNumberFormat="1" applyFont="1" applyFill="1" applyProtection="1"/>
    <xf numFmtId="164" fontId="6" fillId="0" borderId="0" xfId="0" applyNumberFormat="1" applyFont="1" applyFill="1" applyProtection="1"/>
    <xf numFmtId="0" fontId="6" fillId="0" borderId="0" xfId="0" applyFont="1" applyFill="1" applyAlignment="1">
      <alignment horizontal="center"/>
    </xf>
    <xf numFmtId="3" fontId="6" fillId="0" borderId="0" xfId="0" applyNumberFormat="1" applyFont="1" applyFill="1"/>
    <xf numFmtId="0" fontId="6" fillId="0" borderId="0" xfId="0" quotePrefix="1" applyFont="1" applyFill="1" applyAlignment="1" applyProtection="1">
      <alignment horizontal="right" vertical="center"/>
    </xf>
    <xf numFmtId="0" fontId="6" fillId="0" borderId="1" xfId="0" applyFont="1" applyFill="1" applyBorder="1" applyAlignment="1" applyProtection="1">
      <alignment horizontal="right" vertical="center"/>
    </xf>
    <xf numFmtId="166" fontId="7" fillId="0" borderId="4" xfId="0" applyNumberFormat="1" applyFont="1" applyFill="1" applyBorder="1" applyAlignment="1" applyProtection="1">
      <alignment horizontal="right" vertical="center"/>
    </xf>
    <xf numFmtId="0" fontId="6" fillId="0" borderId="0" xfId="0" applyFont="1" applyFill="1" applyAlignment="1" applyProtection="1">
      <alignment horizontal="right" vertical="center"/>
      <protection locked="0"/>
    </xf>
    <xf numFmtId="0" fontId="7" fillId="0" borderId="0" xfId="0" applyFont="1" applyFill="1" applyAlignment="1" applyProtection="1">
      <alignment horizontal="left" vertical="top" wrapText="1"/>
    </xf>
    <xf numFmtId="164" fontId="7" fillId="0" borderId="7" xfId="1" applyNumberFormat="1" applyFont="1" applyFill="1" applyBorder="1" applyAlignment="1" applyProtection="1">
      <alignment horizontal="right"/>
    </xf>
    <xf numFmtId="166" fontId="7" fillId="0" borderId="4" xfId="0" applyNumberFormat="1" applyFont="1" applyFill="1" applyBorder="1" applyAlignment="1" applyProtection="1">
      <alignment horizontal="right"/>
    </xf>
    <xf numFmtId="2" fontId="10" fillId="0" borderId="0" xfId="0" applyNumberFormat="1" applyFont="1" applyFill="1" applyBorder="1" applyAlignment="1" applyProtection="1">
      <alignment horizontal="right"/>
    </xf>
    <xf numFmtId="0" fontId="7" fillId="0" borderId="1" xfId="0" applyFont="1" applyFill="1" applyBorder="1" applyAlignment="1" applyProtection="1">
      <alignment horizontal="right"/>
    </xf>
    <xf numFmtId="0" fontId="7" fillId="0" borderId="0" xfId="0" applyFont="1" applyFill="1" applyAlignment="1" applyProtection="1">
      <alignment horizontal="right"/>
    </xf>
    <xf numFmtId="0" fontId="6" fillId="0" borderId="0" xfId="0" applyFont="1" applyAlignment="1">
      <alignment horizontal="centerContinuous"/>
    </xf>
    <xf numFmtId="0" fontId="6" fillId="0" borderId="0" xfId="0" applyFont="1"/>
    <xf numFmtId="17" fontId="5" fillId="0" borderId="0" xfId="0" quotePrefix="1" applyNumberFormat="1" applyFont="1" applyAlignment="1">
      <alignment horizontal="center"/>
    </xf>
    <xf numFmtId="0" fontId="5" fillId="0" borderId="0" xfId="0" applyFont="1" applyAlignment="1">
      <alignment horizontal="centerContinuous"/>
    </xf>
    <xf numFmtId="0" fontId="5" fillId="0" borderId="0" xfId="0" quotePrefix="1" applyFont="1" applyAlignment="1">
      <alignment horizontal="centerContinuous"/>
    </xf>
    <xf numFmtId="0" fontId="7" fillId="0" borderId="0" xfId="0" applyFont="1" applyAlignment="1">
      <alignment vertical="center"/>
    </xf>
    <xf numFmtId="0" fontId="5" fillId="0" borderId="0" xfId="0" applyFont="1" applyAlignment="1">
      <alignment horizontal="left"/>
    </xf>
    <xf numFmtId="0" fontId="6" fillId="0" borderId="1" xfId="0" applyFont="1" applyBorder="1" applyAlignment="1">
      <alignment horizontal="center" vertical="top"/>
    </xf>
    <xf numFmtId="3" fontId="10" fillId="0" borderId="0" xfId="0" applyNumberFormat="1" applyFont="1" applyBorder="1" applyAlignment="1">
      <alignment horizontal="center" vertical="top"/>
    </xf>
    <xf numFmtId="2" fontId="8" fillId="0" borderId="4" xfId="0" applyNumberFormat="1" applyFont="1" applyBorder="1" applyAlignment="1">
      <alignment horizontal="center" vertical="top"/>
    </xf>
    <xf numFmtId="0" fontId="6" fillId="0" borderId="0" xfId="0" applyFont="1" applyAlignment="1">
      <alignment vertical="top"/>
    </xf>
    <xf numFmtId="0" fontId="6" fillId="0" borderId="1" xfId="0" applyFont="1" applyBorder="1"/>
    <xf numFmtId="0" fontId="6" fillId="0" borderId="0" xfId="0" applyFont="1" applyBorder="1"/>
    <xf numFmtId="2" fontId="6" fillId="0" borderId="4" xfId="0" applyNumberFormat="1" applyFont="1" applyBorder="1"/>
    <xf numFmtId="0" fontId="9" fillId="0" borderId="0" xfId="0" quotePrefix="1" applyFont="1"/>
    <xf numFmtId="0" fontId="9" fillId="0" borderId="0" xfId="0" applyFont="1"/>
    <xf numFmtId="164" fontId="9" fillId="0" borderId="0" xfId="1" applyNumberFormat="1" applyFont="1" applyBorder="1" applyAlignment="1">
      <alignment horizontal="right" vertical="center" indent="1"/>
    </xf>
    <xf numFmtId="166" fontId="9" fillId="0" borderId="4" xfId="2" applyNumberFormat="1" applyFont="1" applyBorder="1" applyAlignment="1">
      <alignment horizontal="right" vertical="center"/>
    </xf>
    <xf numFmtId="164" fontId="6" fillId="2" borderId="7" xfId="1" applyNumberFormat="1" applyFont="1" applyFill="1" applyBorder="1" applyAlignment="1">
      <alignment horizontal="right" vertical="center" indent="1"/>
    </xf>
    <xf numFmtId="2" fontId="6" fillId="0" borderId="4" xfId="0" applyNumberFormat="1" applyFont="1" applyBorder="1" applyAlignment="1">
      <alignment horizontal="right" vertical="center" indent="1"/>
    </xf>
    <xf numFmtId="164" fontId="6" fillId="2" borderId="8" xfId="1" applyNumberFormat="1" applyFont="1" applyFill="1" applyBorder="1" applyAlignment="1">
      <alignment horizontal="right" vertical="center" indent="1"/>
    </xf>
    <xf numFmtId="0" fontId="6" fillId="0" borderId="0" xfId="0" quotePrefix="1" applyFont="1"/>
    <xf numFmtId="0" fontId="6" fillId="0" borderId="0" xfId="0" applyFont="1" applyBorder="1" applyAlignment="1">
      <alignment vertical="center"/>
    </xf>
    <xf numFmtId="3" fontId="6" fillId="0" borderId="0" xfId="0" applyNumberFormat="1" applyFont="1" applyBorder="1" applyAlignment="1">
      <alignment horizontal="right" vertical="center"/>
    </xf>
    <xf numFmtId="164" fontId="6" fillId="2" borderId="9" xfId="1" applyNumberFormat="1" applyFont="1" applyFill="1" applyBorder="1" applyAlignment="1">
      <alignment horizontal="right" vertical="center" indent="1"/>
    </xf>
    <xf numFmtId="164" fontId="6" fillId="0" borderId="0" xfId="1" applyNumberFormat="1" applyFont="1" applyFill="1" applyBorder="1" applyAlignment="1">
      <alignment horizontal="right" vertical="center" indent="1"/>
    </xf>
    <xf numFmtId="0" fontId="6" fillId="0" borderId="1" xfId="0" applyFont="1" applyFill="1" applyBorder="1"/>
    <xf numFmtId="164" fontId="9" fillId="0" borderId="0" xfId="1" applyNumberFormat="1" applyFont="1" applyFill="1" applyBorder="1" applyAlignment="1">
      <alignment horizontal="right" vertical="center" indent="1"/>
    </xf>
    <xf numFmtId="9" fontId="9" fillId="0" borderId="4" xfId="0" applyNumberFormat="1" applyFont="1" applyFill="1" applyBorder="1"/>
    <xf numFmtId="10" fontId="6" fillId="0" borderId="4" xfId="0" applyNumberFormat="1" applyFont="1" applyFill="1" applyBorder="1"/>
    <xf numFmtId="164" fontId="6" fillId="2" borderId="8" xfId="1" applyNumberFormat="1" applyFont="1" applyFill="1" applyBorder="1" applyAlignment="1">
      <alignment horizontal="right" vertical="top" indent="1"/>
    </xf>
    <xf numFmtId="0" fontId="9" fillId="0" borderId="0" xfId="0" applyFont="1" applyAlignment="1">
      <alignment vertical="center"/>
    </xf>
    <xf numFmtId="0" fontId="6" fillId="0" borderId="1" xfId="0" applyFont="1" applyBorder="1" applyAlignment="1">
      <alignment vertical="center"/>
    </xf>
    <xf numFmtId="164" fontId="9" fillId="0" borderId="11" xfId="1" applyNumberFormat="1" applyFont="1" applyBorder="1" applyAlignment="1">
      <alignment horizontal="right" vertical="center" indent="1"/>
    </xf>
    <xf numFmtId="9" fontId="9" fillId="0" borderId="12" xfId="0" applyNumberFormat="1" applyFont="1" applyBorder="1" applyAlignment="1">
      <alignment horizontal="right" vertical="center"/>
    </xf>
    <xf numFmtId="0" fontId="6" fillId="0" borderId="0" xfId="0" applyFont="1" applyAlignment="1">
      <alignment vertical="center"/>
    </xf>
    <xf numFmtId="0" fontId="6" fillId="0" borderId="2" xfId="0" applyFont="1" applyBorder="1"/>
    <xf numFmtId="164" fontId="6" fillId="0" borderId="13" xfId="1" applyNumberFormat="1" applyFont="1" applyBorder="1" applyAlignment="1">
      <alignment horizontal="right" vertical="center" indent="1"/>
    </xf>
    <xf numFmtId="0" fontId="6" fillId="0" borderId="14" xfId="0" applyFont="1" applyBorder="1"/>
    <xf numFmtId="164" fontId="6" fillId="0" borderId="0" xfId="1" applyNumberFormat="1" applyFont="1" applyAlignment="1">
      <alignment horizontal="right" vertical="center" indent="1"/>
    </xf>
    <xf numFmtId="0" fontId="6" fillId="0" borderId="3" xfId="0" applyFont="1" applyBorder="1"/>
    <xf numFmtId="164" fontId="6" fillId="0" borderId="5" xfId="1" applyNumberFormat="1" applyFont="1" applyBorder="1" applyAlignment="1">
      <alignment horizontal="right" vertical="center" indent="1"/>
    </xf>
    <xf numFmtId="0" fontId="6" fillId="0" borderId="6" xfId="0" applyFont="1" applyBorder="1"/>
    <xf numFmtId="0" fontId="6" fillId="0" borderId="4" xfId="0" applyFont="1" applyBorder="1"/>
    <xf numFmtId="0" fontId="6" fillId="0" borderId="0" xfId="0" applyFont="1" applyAlignment="1">
      <alignment horizontal="center"/>
    </xf>
    <xf numFmtId="0" fontId="6" fillId="0" borderId="7" xfId="0" applyFont="1" applyBorder="1"/>
    <xf numFmtId="0" fontId="6" fillId="0" borderId="8" xfId="0" applyFont="1" applyBorder="1"/>
    <xf numFmtId="167" fontId="6" fillId="0" borderId="0" xfId="1" applyNumberFormat="1" applyFont="1"/>
    <xf numFmtId="167" fontId="6" fillId="0" borderId="8" xfId="1" applyNumberFormat="1" applyFont="1" applyBorder="1"/>
    <xf numFmtId="167" fontId="6" fillId="0" borderId="9" xfId="1" applyNumberFormat="1" applyFont="1" applyBorder="1"/>
    <xf numFmtId="0" fontId="6" fillId="0" borderId="13" xfId="0" applyFont="1" applyBorder="1"/>
    <xf numFmtId="0" fontId="6" fillId="0" borderId="0" xfId="0" applyFont="1" applyAlignment="1">
      <alignment horizontal="left"/>
    </xf>
    <xf numFmtId="0" fontId="6" fillId="0" borderId="5" xfId="0" applyFont="1" applyBorder="1"/>
    <xf numFmtId="0" fontId="9" fillId="0" borderId="0" xfId="0" applyFont="1" applyAlignment="1">
      <alignment horizontal="left"/>
    </xf>
    <xf numFmtId="167" fontId="9" fillId="0" borderId="0" xfId="1" applyNumberFormat="1" applyFont="1" applyBorder="1"/>
    <xf numFmtId="167" fontId="6" fillId="0" borderId="7" xfId="1" applyNumberFormat="1" applyFont="1" applyBorder="1"/>
    <xf numFmtId="164" fontId="9" fillId="0" borderId="7" xfId="1" applyNumberFormat="1" applyFont="1" applyBorder="1" applyAlignment="1">
      <alignment horizontal="right" vertical="center" indent="1"/>
    </xf>
    <xf numFmtId="164" fontId="6" fillId="0" borderId="8" xfId="1" applyNumberFormat="1" applyFont="1" applyBorder="1" applyAlignment="1">
      <alignment horizontal="right" vertical="center" indent="1"/>
    </xf>
    <xf numFmtId="164" fontId="9" fillId="0" borderId="16" xfId="0" applyNumberFormat="1" applyFont="1" applyBorder="1"/>
    <xf numFmtId="0" fontId="19" fillId="0" borderId="0" xfId="0" applyFont="1" applyAlignment="1">
      <alignment horizontal="left" vertical="top" wrapText="1"/>
    </xf>
    <xf numFmtId="0" fontId="17" fillId="0" borderId="0" xfId="0" applyFont="1" applyAlignment="1">
      <alignment horizontal="left" vertical="top" wrapText="1"/>
    </xf>
    <xf numFmtId="0" fontId="20" fillId="0" borderId="0" xfId="0" applyFont="1" applyAlignment="1">
      <alignment horizontal="left" vertical="top" wrapText="1"/>
    </xf>
    <xf numFmtId="0" fontId="6" fillId="0" borderId="0" xfId="0" applyFont="1" applyAlignment="1">
      <alignment horizontal="left" vertical="top" wrapText="1"/>
    </xf>
    <xf numFmtId="0" fontId="21" fillId="0" borderId="0" xfId="0" applyFont="1" applyAlignment="1">
      <alignment horizontal="left" vertical="top" wrapText="1"/>
    </xf>
    <xf numFmtId="0" fontId="24" fillId="0" borderId="0" xfId="0" applyFont="1" applyAlignment="1">
      <alignment horizontal="left" vertical="top" wrapText="1"/>
    </xf>
    <xf numFmtId="0" fontId="9" fillId="0" borderId="11" xfId="0" applyFont="1" applyBorder="1" applyAlignment="1">
      <alignment horizontal="left" vertical="top" wrapText="1"/>
    </xf>
    <xf numFmtId="0" fontId="18" fillId="0" borderId="0" xfId="0" applyFont="1" applyAlignment="1">
      <alignment horizontal="left" vertical="top" wrapText="1"/>
    </xf>
    <xf numFmtId="0" fontId="0" fillId="0" borderId="0" xfId="0" applyAlignment="1"/>
    <xf numFmtId="0" fontId="6" fillId="0" borderId="0" xfId="0" applyFont="1" applyFill="1" applyAlignment="1">
      <alignment horizontal="left" vertical="top" wrapText="1"/>
    </xf>
    <xf numFmtId="0" fontId="23" fillId="0" borderId="0" xfId="0" applyFont="1" applyAlignment="1">
      <alignment horizontal="left" vertical="top" wrapText="1"/>
    </xf>
    <xf numFmtId="165" fontId="0" fillId="0" borderId="0" xfId="1" applyFont="1"/>
    <xf numFmtId="0" fontId="2" fillId="0" borderId="0" xfId="0" applyFont="1" applyAlignment="1">
      <alignment horizontal="left" vertical="top" wrapText="1"/>
    </xf>
    <xf numFmtId="0" fontId="6" fillId="0" borderId="0" xfId="0" applyFont="1" applyBorder="1" applyAlignment="1">
      <alignment horizontal="left" vertical="top" wrapText="1"/>
    </xf>
    <xf numFmtId="0" fontId="13" fillId="0" borderId="0" xfId="0" applyFont="1" applyAlignment="1">
      <alignment horizontal="left" vertical="top" wrapText="1"/>
    </xf>
    <xf numFmtId="0" fontId="27"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center" wrapText="1"/>
    </xf>
    <xf numFmtId="0" fontId="1" fillId="0" borderId="0" xfId="0" applyFont="1"/>
    <xf numFmtId="44" fontId="1" fillId="0" borderId="0" xfId="1" applyNumberFormat="1" applyFont="1"/>
    <xf numFmtId="167" fontId="1" fillId="0" borderId="0" xfId="1" applyNumberFormat="1" applyFont="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vertical="center"/>
    </xf>
    <xf numFmtId="0" fontId="15" fillId="0" borderId="23" xfId="0" applyFont="1" applyFill="1" applyBorder="1" applyAlignment="1">
      <alignment horizontal="center" vertical="center" wrapText="1"/>
    </xf>
    <xf numFmtId="0" fontId="9" fillId="0" borderId="23" xfId="0" applyFont="1" applyFill="1" applyBorder="1" applyAlignment="1">
      <alignment vertical="center"/>
    </xf>
    <xf numFmtId="0" fontId="9" fillId="0" borderId="23" xfId="0" applyFont="1" applyFill="1" applyBorder="1" applyAlignment="1">
      <alignment horizontal="center" vertical="center"/>
    </xf>
    <xf numFmtId="44" fontId="9" fillId="0" borderId="23" xfId="1" applyNumberFormat="1" applyFont="1" applyFill="1" applyBorder="1" applyAlignment="1">
      <alignment horizontal="center" vertical="center"/>
    </xf>
    <xf numFmtId="167" fontId="9" fillId="0" borderId="24" xfId="1" applyNumberFormat="1" applyFont="1" applyFill="1" applyBorder="1" applyAlignment="1">
      <alignment horizontal="center" vertical="center" wrapText="1"/>
    </xf>
    <xf numFmtId="44" fontId="9" fillId="0" borderId="25" xfId="1" applyNumberFormat="1" applyFont="1" applyFill="1" applyBorder="1" applyAlignment="1">
      <alignment horizontal="center" vertical="center"/>
    </xf>
    <xf numFmtId="0" fontId="15" fillId="0" borderId="0" xfId="0" applyFont="1" applyAlignment="1">
      <alignment vertical="center"/>
    </xf>
    <xf numFmtId="0" fontId="6" fillId="0" borderId="19" xfId="0" applyFont="1" applyFill="1" applyBorder="1" applyAlignment="1">
      <alignment horizontal="center" vertical="center" wrapText="1"/>
    </xf>
    <xf numFmtId="0" fontId="6" fillId="5" borderId="9" xfId="0" applyFont="1" applyFill="1" applyBorder="1"/>
    <xf numFmtId="168" fontId="1" fillId="5" borderId="9" xfId="0" applyNumberFormat="1" applyFont="1" applyFill="1" applyBorder="1"/>
    <xf numFmtId="168" fontId="1" fillId="0" borderId="9" xfId="0" applyNumberFormat="1" applyFont="1" applyFill="1" applyBorder="1"/>
    <xf numFmtId="44" fontId="1" fillId="0" borderId="9" xfId="1" applyNumberFormat="1" applyFont="1" applyFill="1" applyBorder="1"/>
    <xf numFmtId="1" fontId="1" fillId="5" borderId="20" xfId="1" applyNumberFormat="1" applyFont="1" applyFill="1" applyBorder="1" applyAlignment="1">
      <alignment horizontal="center" vertical="center" wrapText="1"/>
    </xf>
    <xf numFmtId="44" fontId="1" fillId="0" borderId="21" xfId="1" applyNumberFormat="1" applyFont="1" applyFill="1" applyBorder="1"/>
    <xf numFmtId="0" fontId="6" fillId="0" borderId="26" xfId="0" applyFont="1" applyFill="1" applyBorder="1" applyAlignment="1">
      <alignment horizontal="center" vertical="center" wrapText="1"/>
    </xf>
    <xf numFmtId="0" fontId="6" fillId="5" borderId="18" xfId="0" applyFont="1" applyFill="1" applyBorder="1"/>
    <xf numFmtId="168" fontId="1" fillId="5" borderId="18" xfId="0" applyNumberFormat="1" applyFont="1" applyFill="1" applyBorder="1"/>
    <xf numFmtId="168" fontId="1" fillId="0" borderId="18" xfId="0" applyNumberFormat="1" applyFont="1" applyFill="1" applyBorder="1"/>
    <xf numFmtId="44" fontId="1" fillId="0" borderId="18" xfId="1" applyNumberFormat="1" applyFont="1" applyFill="1" applyBorder="1"/>
    <xf numFmtId="1" fontId="1" fillId="5" borderId="27" xfId="1" applyNumberFormat="1" applyFont="1" applyFill="1" applyBorder="1" applyAlignment="1">
      <alignment horizontal="center" vertical="center" wrapText="1"/>
    </xf>
    <xf numFmtId="44" fontId="1" fillId="0" borderId="28" xfId="1" applyNumberFormat="1" applyFont="1" applyFill="1" applyBorder="1"/>
    <xf numFmtId="0" fontId="1" fillId="0" borderId="2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xf numFmtId="44" fontId="1" fillId="0" borderId="0" xfId="1" applyNumberFormat="1" applyFont="1" applyFill="1" applyBorder="1"/>
    <xf numFmtId="167" fontId="1" fillId="0" borderId="0" xfId="1" applyNumberFormat="1" applyFont="1" applyFill="1" applyBorder="1" applyAlignment="1">
      <alignment horizontal="center" vertical="center" wrapText="1"/>
    </xf>
    <xf numFmtId="44" fontId="1" fillId="0" borderId="4" xfId="1" applyNumberFormat="1" applyFont="1" applyFill="1" applyBorder="1"/>
    <xf numFmtId="168" fontId="9" fillId="0" borderId="29" xfId="0" applyNumberFormat="1" applyFont="1" applyFill="1" applyBorder="1"/>
    <xf numFmtId="0" fontId="1" fillId="0" borderId="2" xfId="0" applyFont="1" applyFill="1" applyBorder="1" applyAlignment="1">
      <alignment horizontal="center" vertical="center" wrapText="1"/>
    </xf>
    <xf numFmtId="0" fontId="1" fillId="0" borderId="13" xfId="0" applyFont="1" applyFill="1" applyBorder="1"/>
    <xf numFmtId="0" fontId="26" fillId="0" borderId="13" xfId="0" applyFont="1" applyFill="1" applyBorder="1"/>
    <xf numFmtId="44" fontId="1" fillId="0" borderId="13" xfId="1" applyNumberFormat="1" applyFont="1" applyFill="1" applyBorder="1"/>
    <xf numFmtId="167" fontId="1" fillId="0" borderId="13" xfId="1" applyNumberFormat="1" applyFont="1" applyFill="1" applyBorder="1" applyAlignment="1">
      <alignment horizontal="center" vertical="center" wrapText="1"/>
    </xf>
    <xf numFmtId="44" fontId="1" fillId="0" borderId="14" xfId="1" applyNumberFormat="1" applyFont="1" applyFill="1" applyBorder="1"/>
    <xf numFmtId="0" fontId="1" fillId="0" borderId="0" xfId="0" applyFont="1" applyFill="1" applyBorder="1" applyAlignment="1">
      <alignment horizontal="center" vertical="center" wrapText="1"/>
    </xf>
    <xf numFmtId="0" fontId="26" fillId="0" borderId="0" xfId="0" applyFont="1" applyFill="1" applyBorder="1"/>
    <xf numFmtId="0" fontId="29" fillId="0" borderId="0" xfId="0" applyFont="1" applyFill="1" applyBorder="1" applyAlignment="1"/>
    <xf numFmtId="44" fontId="1" fillId="0" borderId="0" xfId="0" applyNumberFormat="1" applyFont="1" applyFill="1" applyBorder="1" applyAlignment="1">
      <alignment vertical="top" wrapText="1"/>
    </xf>
    <xf numFmtId="0" fontId="1" fillId="0" borderId="0" xfId="0" applyFont="1" applyFill="1" applyBorder="1" applyAlignment="1">
      <alignment vertical="top" wrapText="1"/>
    </xf>
    <xf numFmtId="0" fontId="29" fillId="6" borderId="21" xfId="0" applyFont="1" applyFill="1" applyBorder="1" applyAlignment="1">
      <alignment horizontal="center" wrapText="1"/>
    </xf>
    <xf numFmtId="0" fontId="29" fillId="0" borderId="0" xfId="0" applyFont="1" applyFill="1" applyBorder="1" applyAlignment="1">
      <alignment horizontal="center"/>
    </xf>
    <xf numFmtId="16" fontId="1" fillId="6" borderId="28" xfId="0" quotePrefix="1" applyNumberFormat="1" applyFont="1" applyFill="1" applyBorder="1" applyAlignment="1">
      <alignment horizontal="center"/>
    </xf>
    <xf numFmtId="0" fontId="1" fillId="6" borderId="28" xfId="0" applyFont="1" applyFill="1" applyBorder="1" applyAlignment="1">
      <alignment horizontal="center" vertical="center"/>
    </xf>
    <xf numFmtId="167" fontId="1" fillId="0" borderId="0" xfId="0" applyNumberFormat="1" applyFont="1" applyFill="1" applyBorder="1" applyAlignment="1">
      <alignment horizontal="center" vertical="center" wrapText="1"/>
    </xf>
    <xf numFmtId="0" fontId="1" fillId="6" borderId="28" xfId="0" quotePrefix="1" applyFont="1" applyFill="1" applyBorder="1" applyAlignment="1">
      <alignment horizontal="center"/>
    </xf>
    <xf numFmtId="0" fontId="1" fillId="6" borderId="28" xfId="0" applyFont="1" applyFill="1" applyBorder="1" applyAlignment="1">
      <alignment horizontal="center"/>
    </xf>
    <xf numFmtId="0" fontId="1" fillId="6" borderId="32" xfId="0" applyFont="1" applyFill="1" applyBorder="1" applyAlignment="1">
      <alignment horizontal="center"/>
    </xf>
    <xf numFmtId="0" fontId="12" fillId="0" borderId="0" xfId="0" applyFont="1" applyFill="1" applyAlignment="1" applyProtection="1">
      <alignment wrapText="1"/>
    </xf>
    <xf numFmtId="164" fontId="7" fillId="0" borderId="8" xfId="1" applyNumberFormat="1" applyFont="1" applyFill="1" applyBorder="1" applyAlignment="1" applyProtection="1">
      <alignment horizontal="right"/>
    </xf>
    <xf numFmtId="0" fontId="0" fillId="0" borderId="0" xfId="0" applyFill="1" applyAlignment="1" applyProtection="1">
      <alignment vertical="top"/>
    </xf>
    <xf numFmtId="164" fontId="7" fillId="0" borderId="9" xfId="1" applyNumberFormat="1" applyFont="1" applyFill="1" applyBorder="1" applyAlignment="1" applyProtection="1">
      <alignment horizontal="right" vertical="top"/>
      <protection locked="0"/>
    </xf>
    <xf numFmtId="167" fontId="7" fillId="3" borderId="8" xfId="1" applyNumberFormat="1" applyFont="1" applyFill="1" applyBorder="1" applyAlignment="1" applyProtection="1">
      <alignment horizontal="right" vertical="top"/>
      <protection locked="0"/>
    </xf>
    <xf numFmtId="164" fontId="7" fillId="0" borderId="17" xfId="1" applyNumberFormat="1" applyFont="1" applyFill="1" applyBorder="1" applyAlignment="1" applyProtection="1">
      <alignment horizontal="right" vertical="top"/>
      <protection locked="0"/>
    </xf>
    <xf numFmtId="0" fontId="12" fillId="0" borderId="0" xfId="0" applyFont="1" applyFill="1" applyProtection="1">
      <protection locked="0"/>
    </xf>
    <xf numFmtId="0" fontId="16" fillId="0" borderId="0" xfId="0" applyFont="1" applyFill="1" applyAlignment="1" applyProtection="1">
      <alignment horizontal="center" vertical="center"/>
    </xf>
    <xf numFmtId="0" fontId="4" fillId="0" borderId="0" xfId="0" applyFont="1" applyFill="1" applyAlignment="1" applyProtection="1">
      <alignment horizontal="center"/>
    </xf>
    <xf numFmtId="3" fontId="5" fillId="0" borderId="13" xfId="0" quotePrefix="1" applyNumberFormat="1" applyFont="1" applyFill="1" applyBorder="1" applyAlignment="1" applyProtection="1">
      <alignment horizontal="center" vertical="center" wrapText="1"/>
    </xf>
    <xf numFmtId="3" fontId="5" fillId="0" borderId="13" xfId="0" applyNumberFormat="1" applyFont="1" applyBorder="1" applyAlignment="1" applyProtection="1">
      <alignment horizontal="center" vertical="center" wrapText="1"/>
    </xf>
    <xf numFmtId="3" fontId="5" fillId="0" borderId="13" xfId="0" quotePrefix="1" applyNumberFormat="1" applyFont="1" applyBorder="1" applyAlignment="1" applyProtection="1">
      <alignment horizontal="center" vertical="center" wrapText="1"/>
    </xf>
    <xf numFmtId="0" fontId="3" fillId="0" borderId="0" xfId="0" applyFont="1" applyAlignment="1" applyProtection="1">
      <alignment horizontal="center"/>
    </xf>
    <xf numFmtId="49" fontId="4" fillId="0" borderId="0" xfId="0" applyNumberFormat="1" applyFont="1" applyAlignment="1" applyProtection="1">
      <alignment horizontal="center"/>
    </xf>
    <xf numFmtId="0" fontId="4" fillId="0" borderId="0" xfId="0" applyFont="1" applyAlignment="1" applyProtection="1">
      <alignment horizontal="center"/>
    </xf>
    <xf numFmtId="0" fontId="17" fillId="0" borderId="0" xfId="0" applyFont="1" applyAlignment="1">
      <alignment horizontal="center" vertical="top" wrapText="1"/>
    </xf>
    <xf numFmtId="17" fontId="5" fillId="0" borderId="0" xfId="0" quotePrefix="1" applyNumberFormat="1" applyFont="1" applyAlignment="1">
      <alignment horizontal="center"/>
    </xf>
    <xf numFmtId="0" fontId="5" fillId="0" borderId="0" xfId="0" applyFont="1" applyAlignment="1">
      <alignment horizontal="center"/>
    </xf>
    <xf numFmtId="3" fontId="10" fillId="0" borderId="13" xfId="0" applyNumberFormat="1" applyFont="1" applyBorder="1" applyAlignment="1">
      <alignment horizontal="center" vertical="center" wrapText="1"/>
    </xf>
    <xf numFmtId="3" fontId="10" fillId="0" borderId="13" xfId="0" quotePrefix="1" applyNumberFormat="1" applyFont="1" applyBorder="1" applyAlignment="1">
      <alignment horizontal="center" vertical="center" wrapText="1"/>
    </xf>
    <xf numFmtId="0" fontId="1" fillId="6" borderId="26" xfId="0" applyFont="1" applyFill="1" applyBorder="1" applyAlignment="1">
      <alignment horizontal="left" vertical="center" wrapText="1"/>
    </xf>
    <xf numFmtId="0" fontId="1" fillId="6" borderId="18" xfId="0" applyFont="1" applyFill="1" applyBorder="1" applyAlignment="1">
      <alignment horizontal="left" vertical="center" wrapText="1"/>
    </xf>
    <xf numFmtId="0" fontId="28" fillId="6" borderId="22" xfId="0" applyFont="1" applyFill="1" applyBorder="1" applyAlignment="1">
      <alignment horizontal="center" vertical="center"/>
    </xf>
    <xf numFmtId="0" fontId="28" fillId="6" borderId="23" xfId="0" applyFont="1" applyFill="1" applyBorder="1" applyAlignment="1">
      <alignment horizontal="center" vertical="center"/>
    </xf>
    <xf numFmtId="0" fontId="28" fillId="6" borderId="25" xfId="0" applyFont="1" applyFill="1" applyBorder="1" applyAlignment="1">
      <alignment horizontal="center" vertical="center"/>
    </xf>
    <xf numFmtId="0" fontId="29" fillId="6" borderId="19" xfId="0" applyFont="1" applyFill="1" applyBorder="1" applyAlignment="1">
      <alignment horizontal="center" vertical="center"/>
    </xf>
    <xf numFmtId="0" fontId="29" fillId="6" borderId="9" xfId="0" applyFont="1" applyFill="1" applyBorder="1" applyAlignment="1">
      <alignment horizontal="center" vertical="center"/>
    </xf>
    <xf numFmtId="0" fontId="6" fillId="6" borderId="26" xfId="0" applyFont="1" applyFill="1" applyBorder="1" applyAlignment="1">
      <alignment horizontal="left" vertical="center" wrapText="1"/>
    </xf>
    <xf numFmtId="0" fontId="6" fillId="6" borderId="18" xfId="0" applyFont="1" applyFill="1" applyBorder="1" applyAlignment="1">
      <alignment horizontal="left" vertical="center" wrapText="1"/>
    </xf>
    <xf numFmtId="0" fontId="1" fillId="6" borderId="30" xfId="0" applyFont="1" applyFill="1" applyBorder="1" applyAlignment="1">
      <alignment horizontal="left" vertical="center" wrapText="1"/>
    </xf>
    <xf numFmtId="0" fontId="1" fillId="6" borderId="31" xfId="0" applyFont="1" applyFill="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87"/>
  <sheetViews>
    <sheetView workbookViewId="0">
      <selection activeCell="B10" sqref="B10"/>
    </sheetView>
  </sheetViews>
  <sheetFormatPr defaultRowHeight="12.75" x14ac:dyDescent="0.2"/>
  <cols>
    <col min="1" max="1" width="105.28515625" style="225" customWidth="1"/>
    <col min="2" max="2" width="11.28515625" bestFit="1" customWidth="1"/>
  </cols>
  <sheetData>
    <row r="1" spans="1:1" ht="20.25" x14ac:dyDescent="0.2">
      <c r="A1" s="209" t="s">
        <v>138</v>
      </c>
    </row>
    <row r="2" spans="1:1" ht="16.5" customHeight="1" x14ac:dyDescent="0.2">
      <c r="A2" s="210"/>
    </row>
    <row r="3" spans="1:1" ht="15" x14ac:dyDescent="0.2">
      <c r="A3" s="211" t="s">
        <v>139</v>
      </c>
    </row>
    <row r="4" spans="1:1" ht="13.5" x14ac:dyDescent="0.2">
      <c r="A4" s="212"/>
    </row>
    <row r="5" spans="1:1" ht="13.5" x14ac:dyDescent="0.2">
      <c r="A5" s="213" t="s">
        <v>140</v>
      </c>
    </row>
    <row r="6" spans="1:1" ht="13.5" x14ac:dyDescent="0.2">
      <c r="A6" s="213" t="s">
        <v>141</v>
      </c>
    </row>
    <row r="7" spans="1:1" ht="13.5" x14ac:dyDescent="0.2">
      <c r="A7" s="213" t="s">
        <v>142</v>
      </c>
    </row>
    <row r="8" spans="1:1" ht="13.5" x14ac:dyDescent="0.2">
      <c r="A8" s="212" t="s">
        <v>143</v>
      </c>
    </row>
    <row r="9" spans="1:1" ht="13.5" x14ac:dyDescent="0.2">
      <c r="A9" s="213" t="s">
        <v>144</v>
      </c>
    </row>
    <row r="10" spans="1:1" ht="13.5" x14ac:dyDescent="0.2">
      <c r="A10" s="213" t="s">
        <v>145</v>
      </c>
    </row>
    <row r="11" spans="1:1" x14ac:dyDescent="0.2">
      <c r="A11" s="213"/>
    </row>
    <row r="12" spans="1:1" ht="15" x14ac:dyDescent="0.2">
      <c r="A12" s="211" t="s">
        <v>146</v>
      </c>
    </row>
    <row r="13" spans="1:1" ht="13.5" x14ac:dyDescent="0.2">
      <c r="A13" s="212"/>
    </row>
    <row r="14" spans="1:1" ht="15" x14ac:dyDescent="0.2">
      <c r="A14" s="214" t="s">
        <v>9</v>
      </c>
    </row>
    <row r="15" spans="1:1" ht="13.5" x14ac:dyDescent="0.2">
      <c r="A15" s="212"/>
    </row>
    <row r="16" spans="1:1" ht="27" x14ac:dyDescent="0.2">
      <c r="A16" s="212" t="s">
        <v>147</v>
      </c>
    </row>
    <row r="17" spans="1:1" ht="27" x14ac:dyDescent="0.2">
      <c r="A17" s="212" t="s">
        <v>148</v>
      </c>
    </row>
    <row r="18" spans="1:1" ht="13.5" x14ac:dyDescent="0.2">
      <c r="A18" s="212"/>
    </row>
    <row r="19" spans="1:1" ht="15" x14ac:dyDescent="0.2">
      <c r="A19" s="214" t="s">
        <v>0</v>
      </c>
    </row>
    <row r="20" spans="1:1" ht="15.75" thickBot="1" x14ac:dyDescent="0.25">
      <c r="A20" s="214"/>
    </row>
    <row r="21" spans="1:1" ht="13.5" thickBot="1" x14ac:dyDescent="0.25">
      <c r="A21" s="215" t="s">
        <v>149</v>
      </c>
    </row>
    <row r="22" spans="1:1" ht="27" x14ac:dyDescent="0.2">
      <c r="A22" s="212" t="s">
        <v>150</v>
      </c>
    </row>
    <row r="23" spans="1:1" ht="40.5" x14ac:dyDescent="0.2">
      <c r="A23" s="212" t="s">
        <v>151</v>
      </c>
    </row>
    <row r="24" spans="1:1" ht="135" x14ac:dyDescent="0.2">
      <c r="A24" s="212" t="s">
        <v>152</v>
      </c>
    </row>
    <row r="25" spans="1:1" ht="123" customHeight="1" x14ac:dyDescent="0.2">
      <c r="A25" s="212" t="s">
        <v>153</v>
      </c>
    </row>
    <row r="26" spans="1:1" ht="81.75" customHeight="1" x14ac:dyDescent="0.2">
      <c r="A26" s="212" t="s">
        <v>154</v>
      </c>
    </row>
    <row r="27" spans="1:1" s="217" customFormat="1" ht="30.75" customHeight="1" x14ac:dyDescent="0.2">
      <c r="A27" s="216" t="s">
        <v>155</v>
      </c>
    </row>
    <row r="28" spans="1:1" s="217" customFormat="1" ht="30.75" customHeight="1" thickBot="1" x14ac:dyDescent="0.25">
      <c r="A28" s="216"/>
    </row>
    <row r="29" spans="1:1" ht="13.5" thickBot="1" x14ac:dyDescent="0.25">
      <c r="A29" s="215" t="s">
        <v>156</v>
      </c>
    </row>
    <row r="30" spans="1:1" ht="13.5" x14ac:dyDescent="0.2">
      <c r="A30" s="212" t="s">
        <v>157</v>
      </c>
    </row>
    <row r="31" spans="1:1" s="1" customFormat="1" ht="27" x14ac:dyDescent="0.2">
      <c r="A31" s="212" t="s">
        <v>158</v>
      </c>
    </row>
    <row r="32" spans="1:1" s="1" customFormat="1" ht="42" customHeight="1" x14ac:dyDescent="0.2">
      <c r="A32" s="212" t="s">
        <v>159</v>
      </c>
    </row>
    <row r="33" spans="1:1" s="1" customFormat="1" ht="27" x14ac:dyDescent="0.2">
      <c r="A33" s="212" t="s">
        <v>160</v>
      </c>
    </row>
    <row r="34" spans="1:1" s="1" customFormat="1" ht="27" x14ac:dyDescent="0.2">
      <c r="A34" s="212" t="s">
        <v>161</v>
      </c>
    </row>
    <row r="35" spans="1:1" s="1" customFormat="1" ht="40.5" x14ac:dyDescent="0.2">
      <c r="A35" s="212" t="s">
        <v>162</v>
      </c>
    </row>
    <row r="36" spans="1:1" s="1" customFormat="1" ht="45" customHeight="1" x14ac:dyDescent="0.2">
      <c r="A36" s="212" t="s">
        <v>163</v>
      </c>
    </row>
    <row r="37" spans="1:1" s="1" customFormat="1" ht="40.5" customHeight="1" x14ac:dyDescent="0.2">
      <c r="A37" s="212" t="s">
        <v>164</v>
      </c>
    </row>
    <row r="38" spans="1:1" s="1" customFormat="1" ht="14.25" thickBot="1" x14ac:dyDescent="0.25">
      <c r="A38" s="212"/>
    </row>
    <row r="39" spans="1:1" s="1" customFormat="1" ht="13.5" thickBot="1" x14ac:dyDescent="0.25">
      <c r="A39" s="215" t="s">
        <v>165</v>
      </c>
    </row>
    <row r="40" spans="1:1" ht="138" customHeight="1" x14ac:dyDescent="0.2">
      <c r="A40" s="218" t="s">
        <v>166</v>
      </c>
    </row>
    <row r="41" spans="1:1" ht="48.75" customHeight="1" x14ac:dyDescent="0.2">
      <c r="A41" s="219" t="s">
        <v>167</v>
      </c>
    </row>
    <row r="42" spans="1:1" ht="13.5" x14ac:dyDescent="0.2">
      <c r="A42" s="218" t="s">
        <v>168</v>
      </c>
    </row>
    <row r="43" spans="1:1" ht="13.5" x14ac:dyDescent="0.2">
      <c r="A43" s="212" t="s">
        <v>169</v>
      </c>
    </row>
    <row r="44" spans="1:1" ht="40.5" x14ac:dyDescent="0.2">
      <c r="A44" s="212" t="s">
        <v>170</v>
      </c>
    </row>
    <row r="45" spans="1:1" ht="13.5" x14ac:dyDescent="0.2">
      <c r="A45" s="212" t="s">
        <v>171</v>
      </c>
    </row>
    <row r="46" spans="1:1" ht="13.5" x14ac:dyDescent="0.2">
      <c r="A46" s="212" t="s">
        <v>172</v>
      </c>
    </row>
    <row r="47" spans="1:1" ht="13.5" x14ac:dyDescent="0.2">
      <c r="A47" s="212" t="s">
        <v>173</v>
      </c>
    </row>
    <row r="48" spans="1:1" ht="13.5" x14ac:dyDescent="0.2">
      <c r="A48" s="212" t="s">
        <v>174</v>
      </c>
    </row>
    <row r="49" spans="1:2" ht="13.5" x14ac:dyDescent="0.2">
      <c r="A49" s="212" t="s">
        <v>175</v>
      </c>
    </row>
    <row r="50" spans="1:2" ht="13.5" x14ac:dyDescent="0.2">
      <c r="A50" s="212" t="s">
        <v>176</v>
      </c>
    </row>
    <row r="51" spans="1:2" ht="13.5" x14ac:dyDescent="0.2">
      <c r="A51" s="212"/>
    </row>
    <row r="52" spans="1:2" ht="27" x14ac:dyDescent="0.2">
      <c r="A52" s="212" t="s">
        <v>177</v>
      </c>
    </row>
    <row r="53" spans="1:2" ht="54" x14ac:dyDescent="0.2">
      <c r="A53" s="212" t="s">
        <v>178</v>
      </c>
    </row>
    <row r="54" spans="1:2" ht="13.5" x14ac:dyDescent="0.2">
      <c r="A54" s="212" t="s">
        <v>179</v>
      </c>
    </row>
    <row r="55" spans="1:2" ht="13.5" x14ac:dyDescent="0.2">
      <c r="A55" s="212" t="s">
        <v>180</v>
      </c>
    </row>
    <row r="56" spans="1:2" ht="13.5" x14ac:dyDescent="0.2">
      <c r="A56" s="212" t="s">
        <v>181</v>
      </c>
      <c r="B56" s="220"/>
    </row>
    <row r="57" spans="1:2" ht="13.5" x14ac:dyDescent="0.2">
      <c r="A57" s="212" t="s">
        <v>182</v>
      </c>
    </row>
    <row r="58" spans="1:2" ht="13.5" x14ac:dyDescent="0.2">
      <c r="A58" s="212" t="s">
        <v>183</v>
      </c>
    </row>
    <row r="59" spans="1:2" ht="13.5" x14ac:dyDescent="0.2">
      <c r="A59" s="212" t="s">
        <v>184</v>
      </c>
    </row>
    <row r="60" spans="1:2" ht="13.5" x14ac:dyDescent="0.2">
      <c r="A60" s="212" t="s">
        <v>185</v>
      </c>
    </row>
    <row r="61" spans="1:2" ht="13.5" x14ac:dyDescent="0.2">
      <c r="A61" s="212" t="s">
        <v>186</v>
      </c>
    </row>
    <row r="62" spans="1:2" ht="13.5" x14ac:dyDescent="0.2">
      <c r="A62" s="212" t="s">
        <v>187</v>
      </c>
    </row>
    <row r="63" spans="1:2" ht="14.25" thickBot="1" x14ac:dyDescent="0.25">
      <c r="A63" s="212"/>
    </row>
    <row r="64" spans="1:2" ht="13.5" thickBot="1" x14ac:dyDescent="0.25">
      <c r="A64" s="215" t="s">
        <v>188</v>
      </c>
    </row>
    <row r="65" spans="1:1" ht="27" x14ac:dyDescent="0.2">
      <c r="A65" s="212" t="s">
        <v>189</v>
      </c>
    </row>
    <row r="66" spans="1:1" ht="13.5" thickBot="1" x14ac:dyDescent="0.25">
      <c r="A66" s="221"/>
    </row>
    <row r="67" spans="1:1" ht="13.5" thickBot="1" x14ac:dyDescent="0.25">
      <c r="A67" s="215" t="s">
        <v>190</v>
      </c>
    </row>
    <row r="68" spans="1:1" ht="27" x14ac:dyDescent="0.2">
      <c r="A68" s="212" t="s">
        <v>191</v>
      </c>
    </row>
    <row r="69" spans="1:1" ht="14.25" thickBot="1" x14ac:dyDescent="0.25">
      <c r="A69" s="212"/>
    </row>
    <row r="70" spans="1:1" ht="13.5" thickBot="1" x14ac:dyDescent="0.25">
      <c r="A70" s="215" t="s">
        <v>192</v>
      </c>
    </row>
    <row r="71" spans="1:1" ht="54" x14ac:dyDescent="0.2">
      <c r="A71" s="212" t="s">
        <v>193</v>
      </c>
    </row>
    <row r="72" spans="1:1" ht="27" x14ac:dyDescent="0.2">
      <c r="A72" s="212" t="s">
        <v>194</v>
      </c>
    </row>
    <row r="73" spans="1:1" ht="13.5" x14ac:dyDescent="0.2">
      <c r="A73" s="212" t="s">
        <v>195</v>
      </c>
    </row>
    <row r="74" spans="1:1" ht="13.5" x14ac:dyDescent="0.2">
      <c r="A74" s="222" t="s">
        <v>196</v>
      </c>
    </row>
    <row r="75" spans="1:1" ht="14.25" thickBot="1" x14ac:dyDescent="0.25">
      <c r="A75" s="212"/>
    </row>
    <row r="76" spans="1:1" ht="13.5" thickBot="1" x14ac:dyDescent="0.25">
      <c r="A76" s="215" t="s">
        <v>197</v>
      </c>
    </row>
    <row r="77" spans="1:1" ht="40.5" x14ac:dyDescent="0.2">
      <c r="A77" s="212" t="s">
        <v>198</v>
      </c>
    </row>
    <row r="78" spans="1:1" ht="18" thickBot="1" x14ac:dyDescent="0.25">
      <c r="A78" s="223"/>
    </row>
    <row r="79" spans="1:1" ht="13.5" thickBot="1" x14ac:dyDescent="0.25">
      <c r="A79" s="215" t="s">
        <v>199</v>
      </c>
    </row>
    <row r="80" spans="1:1" ht="40.5" x14ac:dyDescent="0.2">
      <c r="A80" s="212" t="s">
        <v>200</v>
      </c>
    </row>
    <row r="81" spans="1:1" ht="14.25" thickBot="1" x14ac:dyDescent="0.25">
      <c r="A81" s="212"/>
    </row>
    <row r="82" spans="1:1" ht="13.5" thickBot="1" x14ac:dyDescent="0.25">
      <c r="A82" s="215" t="s">
        <v>201</v>
      </c>
    </row>
    <row r="83" spans="1:1" ht="66" customHeight="1" x14ac:dyDescent="0.2">
      <c r="A83" s="212" t="s">
        <v>202</v>
      </c>
    </row>
    <row r="84" spans="1:1" ht="13.5" x14ac:dyDescent="0.2">
      <c r="A84" s="212"/>
    </row>
    <row r="85" spans="1:1" x14ac:dyDescent="0.2">
      <c r="A85" s="224" t="s">
        <v>203</v>
      </c>
    </row>
    <row r="86" spans="1:1" ht="13.5" x14ac:dyDescent="0.2">
      <c r="A86" s="219" t="s">
        <v>204</v>
      </c>
    </row>
    <row r="87" spans="1:1" ht="40.5" x14ac:dyDescent="0.2">
      <c r="A87" s="212" t="s">
        <v>205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6"/>
  <sheetViews>
    <sheetView topLeftCell="B1" zoomScale="78" zoomScaleNormal="78" zoomScaleSheetLayoutView="80" workbookViewId="0">
      <pane ySplit="5" topLeftCell="A6" activePane="bottomLeft" state="frozen"/>
      <selection pane="bottomLeft" activeCell="X29" sqref="X29"/>
    </sheetView>
  </sheetViews>
  <sheetFormatPr defaultRowHeight="13.5" x14ac:dyDescent="0.25"/>
  <cols>
    <col min="1" max="1" width="3.42578125" style="138" customWidth="1"/>
    <col min="2" max="2" width="36.7109375" style="61" customWidth="1"/>
    <col min="3" max="3" width="2.85546875" style="61" customWidth="1"/>
    <col min="4" max="4" width="15.140625" style="139" customWidth="1"/>
    <col min="5" max="5" width="8.28515625" style="139" customWidth="1"/>
    <col min="6" max="6" width="4.28515625" style="139" customWidth="1"/>
    <col min="7" max="7" width="2.85546875" style="61" customWidth="1"/>
    <col min="8" max="8" width="14.7109375" style="61" customWidth="1"/>
    <col min="9" max="9" width="8.42578125" style="61" customWidth="1"/>
    <col min="10" max="10" width="4.28515625" style="61" customWidth="1"/>
    <col min="11" max="11" width="2.85546875" style="61" customWidth="1"/>
    <col min="12" max="12" width="14.5703125" style="61" customWidth="1"/>
    <col min="13" max="13" width="8.42578125" style="61" customWidth="1"/>
    <col min="14" max="14" width="4.28515625" style="61" customWidth="1"/>
    <col min="15" max="15" width="2.85546875" style="61" customWidth="1"/>
    <col min="16" max="16" width="14.7109375" style="61" customWidth="1"/>
    <col min="17" max="17" width="8.42578125" style="61" customWidth="1"/>
    <col min="18" max="18" width="4.28515625" style="61" customWidth="1"/>
    <col min="19" max="19" width="2.85546875" style="61" customWidth="1"/>
    <col min="20" max="20" width="14.5703125" style="61" customWidth="1"/>
    <col min="21" max="21" width="8.42578125" style="61" customWidth="1"/>
    <col min="22" max="16384" width="9.140625" style="61"/>
  </cols>
  <sheetData>
    <row r="1" spans="1:21" ht="28.5" customHeight="1" x14ac:dyDescent="0.25">
      <c r="A1" s="286" t="s">
        <v>83</v>
      </c>
      <c r="B1" s="286"/>
      <c r="C1" s="286"/>
      <c r="D1" s="286"/>
      <c r="E1" s="286"/>
      <c r="F1" s="286"/>
      <c r="G1" s="286"/>
      <c r="H1" s="286"/>
      <c r="I1" s="286"/>
      <c r="J1" s="286"/>
      <c r="K1" s="286"/>
      <c r="L1" s="286"/>
      <c r="M1" s="286"/>
      <c r="N1" s="286"/>
      <c r="O1" s="286"/>
      <c r="P1" s="286"/>
      <c r="Q1" s="286"/>
      <c r="R1" s="286"/>
      <c r="S1" s="286"/>
      <c r="T1" s="286"/>
      <c r="U1" s="286"/>
    </row>
    <row r="2" spans="1:21" ht="4.5" customHeight="1" x14ac:dyDescent="0.25">
      <c r="A2" s="62"/>
      <c r="B2" s="63"/>
      <c r="C2" s="63"/>
      <c r="D2" s="64"/>
      <c r="E2" s="64"/>
      <c r="F2" s="64"/>
      <c r="G2" s="65"/>
      <c r="H2" s="65"/>
      <c r="I2" s="66"/>
      <c r="J2" s="66"/>
      <c r="K2" s="66"/>
      <c r="L2" s="66"/>
      <c r="M2" s="66"/>
      <c r="N2" s="66"/>
      <c r="O2" s="65"/>
      <c r="P2" s="65"/>
      <c r="Q2" s="66"/>
      <c r="R2" s="66"/>
      <c r="S2" s="66"/>
      <c r="T2" s="66"/>
      <c r="U2" s="66"/>
    </row>
    <row r="3" spans="1:21" ht="25.5" x14ac:dyDescent="0.35">
      <c r="A3" s="287" t="s">
        <v>14</v>
      </c>
      <c r="B3" s="287"/>
      <c r="C3" s="287"/>
      <c r="D3" s="287"/>
      <c r="E3" s="287"/>
      <c r="F3" s="287"/>
      <c r="G3" s="287"/>
      <c r="H3" s="287"/>
      <c r="I3" s="287"/>
      <c r="J3" s="287"/>
      <c r="K3" s="287"/>
      <c r="L3" s="287"/>
      <c r="M3" s="287"/>
      <c r="N3" s="287"/>
      <c r="O3" s="287"/>
      <c r="P3" s="287"/>
      <c r="Q3" s="287"/>
      <c r="R3" s="287"/>
      <c r="S3" s="287"/>
      <c r="T3" s="287"/>
      <c r="U3" s="287"/>
    </row>
    <row r="4" spans="1:21" ht="4.5" customHeight="1" x14ac:dyDescent="0.25">
      <c r="A4" s="62"/>
      <c r="B4" s="63"/>
      <c r="C4" s="63"/>
      <c r="D4" s="64"/>
      <c r="E4" s="64"/>
      <c r="F4" s="64"/>
      <c r="G4" s="65"/>
      <c r="H4" s="65"/>
      <c r="I4" s="66"/>
      <c r="J4" s="66"/>
      <c r="K4" s="66"/>
      <c r="L4" s="66"/>
      <c r="M4" s="66"/>
      <c r="N4" s="66"/>
      <c r="O4" s="65"/>
      <c r="P4" s="65"/>
      <c r="Q4" s="66"/>
      <c r="R4" s="66"/>
      <c r="S4" s="66"/>
      <c r="T4" s="66"/>
      <c r="U4" s="66"/>
    </row>
    <row r="5" spans="1:21" ht="18" customHeight="1" thickBot="1" x14ac:dyDescent="0.3">
      <c r="A5" s="67"/>
      <c r="B5" s="63"/>
      <c r="C5" s="288" t="s">
        <v>133</v>
      </c>
      <c r="D5" s="288"/>
      <c r="E5" s="288"/>
      <c r="F5" s="68"/>
      <c r="G5" s="288" t="s">
        <v>95</v>
      </c>
      <c r="H5" s="288"/>
      <c r="I5" s="288"/>
      <c r="J5" s="66"/>
      <c r="K5" s="288" t="s">
        <v>42</v>
      </c>
      <c r="L5" s="288"/>
      <c r="M5" s="288"/>
      <c r="N5" s="66"/>
      <c r="O5" s="288" t="s">
        <v>44</v>
      </c>
      <c r="P5" s="288"/>
      <c r="Q5" s="288"/>
      <c r="R5" s="66"/>
      <c r="S5" s="288" t="s">
        <v>64</v>
      </c>
      <c r="T5" s="288"/>
      <c r="U5" s="288"/>
    </row>
    <row r="6" spans="1:21" s="76" customFormat="1" ht="18" x14ac:dyDescent="0.25">
      <c r="A6" s="67"/>
      <c r="B6" s="69" t="s">
        <v>0</v>
      </c>
      <c r="C6" s="70"/>
      <c r="D6" s="8" t="s">
        <v>25</v>
      </c>
      <c r="E6" s="71" t="s">
        <v>12</v>
      </c>
      <c r="F6" s="72"/>
      <c r="G6" s="73"/>
      <c r="H6" s="8" t="s">
        <v>25</v>
      </c>
      <c r="I6" s="71"/>
      <c r="J6" s="74"/>
      <c r="K6" s="73"/>
      <c r="L6" s="8" t="s">
        <v>25</v>
      </c>
      <c r="M6" s="71"/>
      <c r="N6" s="74"/>
      <c r="O6" s="73"/>
      <c r="P6" s="8" t="s">
        <v>25</v>
      </c>
      <c r="Q6" s="71"/>
      <c r="R6" s="74"/>
      <c r="S6" s="73"/>
      <c r="T6" s="8" t="s">
        <v>25</v>
      </c>
      <c r="U6" s="75"/>
    </row>
    <row r="7" spans="1:21" s="76" customFormat="1" ht="6" customHeight="1" x14ac:dyDescent="0.25">
      <c r="A7" s="77"/>
      <c r="B7" s="66"/>
      <c r="C7" s="78"/>
      <c r="D7" s="29"/>
      <c r="E7" s="79"/>
      <c r="F7" s="80"/>
      <c r="G7" s="81"/>
      <c r="H7" s="29"/>
      <c r="I7" s="79"/>
      <c r="J7" s="82"/>
      <c r="K7" s="81"/>
      <c r="L7" s="29"/>
      <c r="M7" s="83"/>
      <c r="N7" s="82"/>
      <c r="O7" s="81"/>
      <c r="P7" s="29"/>
      <c r="Q7" s="79"/>
      <c r="R7" s="82"/>
      <c r="S7" s="81"/>
      <c r="T7" s="29"/>
      <c r="U7" s="84"/>
    </row>
    <row r="8" spans="1:21" s="76" customFormat="1" ht="16.5" x14ac:dyDescent="0.3">
      <c r="A8" s="85"/>
      <c r="B8" s="86" t="s">
        <v>13</v>
      </c>
      <c r="C8" s="87"/>
      <c r="D8" s="31">
        <f>SUM(D9:D9:D12)</f>
        <v>306915</v>
      </c>
      <c r="E8" s="88">
        <f>+D8/$D$77</f>
        <v>0.15248184491530939</v>
      </c>
      <c r="F8" s="89"/>
      <c r="G8" s="90"/>
      <c r="H8" s="31">
        <f>SUM(H9:H9:H12)</f>
        <v>326553</v>
      </c>
      <c r="I8" s="88">
        <f>+H8/$H$77</f>
        <v>0.14760591774283222</v>
      </c>
      <c r="J8" s="91"/>
      <c r="K8" s="90"/>
      <c r="L8" s="31">
        <f>SUM(L9:L9:L12)</f>
        <v>350907</v>
      </c>
      <c r="M8" s="88">
        <f>+L8/$L$77</f>
        <v>0.13457959194318087</v>
      </c>
      <c r="N8" s="91"/>
      <c r="O8" s="90"/>
      <c r="P8" s="31">
        <f>SUM(P9:P9:P12)</f>
        <v>375545</v>
      </c>
      <c r="Q8" s="88">
        <f>+P8/$P$77</f>
        <v>0.1588295474682728</v>
      </c>
      <c r="R8" s="91"/>
      <c r="S8" s="90"/>
      <c r="T8" s="31">
        <f>SUM(T9:T9:T12)</f>
        <v>401697</v>
      </c>
      <c r="U8" s="88">
        <f>+T8/$T$77</f>
        <v>0.15943950858764991</v>
      </c>
    </row>
    <row r="9" spans="1:21" s="76" customFormat="1" ht="16.5" x14ac:dyDescent="0.3">
      <c r="A9" s="77"/>
      <c r="B9" s="91" t="s">
        <v>1</v>
      </c>
      <c r="C9" s="78"/>
      <c r="D9" s="92">
        <v>281506</v>
      </c>
      <c r="E9" s="46"/>
      <c r="F9" s="93"/>
      <c r="G9" s="94"/>
      <c r="H9" s="92">
        <v>301212</v>
      </c>
      <c r="I9" s="46"/>
      <c r="J9" s="91"/>
      <c r="K9" s="94"/>
      <c r="L9" s="92">
        <v>322297</v>
      </c>
      <c r="M9" s="46"/>
      <c r="N9" s="91"/>
      <c r="O9" s="94"/>
      <c r="P9" s="92">
        <v>344857</v>
      </c>
      <c r="Q9" s="46"/>
      <c r="R9" s="91"/>
      <c r="S9" s="94"/>
      <c r="T9" s="92">
        <v>368997</v>
      </c>
      <c r="U9" s="46"/>
    </row>
    <row r="10" spans="1:21" s="76" customFormat="1" ht="16.5" x14ac:dyDescent="0.3">
      <c r="A10" s="77"/>
      <c r="B10" s="91" t="s">
        <v>46</v>
      </c>
      <c r="C10" s="78"/>
      <c r="D10" s="95">
        <v>1950</v>
      </c>
      <c r="E10" s="46"/>
      <c r="F10" s="93"/>
      <c r="G10" s="94"/>
      <c r="H10" s="95">
        <v>1950</v>
      </c>
      <c r="I10" s="46"/>
      <c r="J10" s="91"/>
      <c r="K10" s="94"/>
      <c r="L10" s="95">
        <v>1752</v>
      </c>
      <c r="M10" s="46"/>
      <c r="N10" s="91"/>
      <c r="O10" s="94"/>
      <c r="P10" s="95">
        <v>1950</v>
      </c>
      <c r="Q10" s="46"/>
      <c r="R10" s="91"/>
      <c r="S10" s="94"/>
      <c r="T10" s="95">
        <v>1950</v>
      </c>
      <c r="U10" s="46"/>
    </row>
    <row r="11" spans="1:21" s="76" customFormat="1" ht="16.5" hidden="1" x14ac:dyDescent="0.3">
      <c r="A11" s="77"/>
      <c r="B11" s="91" t="s">
        <v>47</v>
      </c>
      <c r="C11" s="78"/>
      <c r="D11" s="95">
        <v>0</v>
      </c>
      <c r="E11" s="46"/>
      <c r="F11" s="93"/>
      <c r="G11" s="94"/>
      <c r="H11" s="95">
        <v>0</v>
      </c>
      <c r="I11" s="46"/>
      <c r="J11" s="91"/>
      <c r="K11" s="94"/>
      <c r="L11" s="95">
        <v>0</v>
      </c>
      <c r="M11" s="46"/>
      <c r="N11" s="91"/>
      <c r="O11" s="94"/>
      <c r="P11" s="95">
        <v>0</v>
      </c>
      <c r="Q11" s="46"/>
      <c r="R11" s="91"/>
      <c r="S11" s="94"/>
      <c r="T11" s="95">
        <v>0</v>
      </c>
      <c r="U11" s="46"/>
    </row>
    <row r="12" spans="1:21" s="76" customFormat="1" ht="16.5" x14ac:dyDescent="0.3">
      <c r="A12" s="77"/>
      <c r="B12" s="91" t="s">
        <v>32</v>
      </c>
      <c r="C12" s="78"/>
      <c r="D12" s="96">
        <v>23459</v>
      </c>
      <c r="E12" s="46"/>
      <c r="F12" s="93"/>
      <c r="G12" s="94"/>
      <c r="H12" s="96">
        <v>23391</v>
      </c>
      <c r="I12" s="46"/>
      <c r="J12" s="91"/>
      <c r="K12" s="94"/>
      <c r="L12" s="96">
        <v>26858</v>
      </c>
      <c r="M12" s="46"/>
      <c r="N12" s="91"/>
      <c r="O12" s="94"/>
      <c r="P12" s="96">
        <v>28738</v>
      </c>
      <c r="Q12" s="46"/>
      <c r="R12" s="91"/>
      <c r="S12" s="94"/>
      <c r="T12" s="96">
        <v>30750</v>
      </c>
      <c r="U12" s="46"/>
    </row>
    <row r="13" spans="1:21" s="76" customFormat="1" ht="3.75" customHeight="1" x14ac:dyDescent="0.3">
      <c r="A13" s="77"/>
      <c r="B13" s="66"/>
      <c r="C13" s="78"/>
      <c r="D13" s="12"/>
      <c r="E13" s="46"/>
      <c r="F13" s="93"/>
      <c r="G13" s="94"/>
      <c r="H13" s="12"/>
      <c r="I13" s="46"/>
      <c r="J13" s="91"/>
      <c r="K13" s="94"/>
      <c r="L13" s="12"/>
      <c r="M13" s="46"/>
      <c r="N13" s="91"/>
      <c r="O13" s="94"/>
      <c r="P13" s="12"/>
      <c r="Q13" s="46"/>
      <c r="R13" s="91"/>
      <c r="S13" s="94"/>
      <c r="T13" s="12"/>
      <c r="U13" s="46"/>
    </row>
    <row r="14" spans="1:21" s="76" customFormat="1" ht="16.5" x14ac:dyDescent="0.3">
      <c r="A14" s="85"/>
      <c r="B14" s="86" t="s">
        <v>21</v>
      </c>
      <c r="C14" s="87"/>
      <c r="D14" s="31">
        <f>SUM(D15:D20)</f>
        <v>1314368</v>
      </c>
      <c r="E14" s="88">
        <f>+D14/$D$77</f>
        <v>0.65300574275498224</v>
      </c>
      <c r="F14" s="93"/>
      <c r="G14" s="90"/>
      <c r="H14" s="31">
        <f>SUM(H15:H20)</f>
        <v>1404951</v>
      </c>
      <c r="I14" s="88">
        <f>+H14/$H$77</f>
        <v>0.63505489687343208</v>
      </c>
      <c r="J14" s="91"/>
      <c r="K14" s="90"/>
      <c r="L14" s="31">
        <f>SUM(L15:L20)</f>
        <v>1591976</v>
      </c>
      <c r="M14" s="88">
        <f>+L14/$L$77</f>
        <v>0.61055345280469553</v>
      </c>
      <c r="N14" s="91"/>
      <c r="O14" s="90"/>
      <c r="P14" s="31">
        <f>SUM(P15:P20)</f>
        <v>1623358</v>
      </c>
      <c r="Q14" s="88">
        <f>+P14/$P$77</f>
        <v>0.68656809841430555</v>
      </c>
      <c r="R14" s="91"/>
      <c r="S14" s="90"/>
      <c r="T14" s="31">
        <f>SUM(T15:T20)</f>
        <v>1735313</v>
      </c>
      <c r="U14" s="88">
        <f>+T14/$T$77</f>
        <v>0.68877151675457005</v>
      </c>
    </row>
    <row r="15" spans="1:21" s="76" customFormat="1" ht="16.5" x14ac:dyDescent="0.3">
      <c r="A15" s="77"/>
      <c r="B15" s="91" t="s">
        <v>18</v>
      </c>
      <c r="C15" s="78"/>
      <c r="D15" s="92">
        <v>285000</v>
      </c>
      <c r="E15" s="46"/>
      <c r="F15" s="93"/>
      <c r="G15" s="94"/>
      <c r="H15" s="92">
        <v>304800</v>
      </c>
      <c r="I15" s="46"/>
      <c r="J15" s="91"/>
      <c r="K15" s="94"/>
      <c r="L15" s="92">
        <v>323568</v>
      </c>
      <c r="M15" s="46"/>
      <c r="N15" s="91"/>
      <c r="O15" s="94"/>
      <c r="P15" s="92">
        <v>348270</v>
      </c>
      <c r="Q15" s="46"/>
      <c r="R15" s="91"/>
      <c r="S15" s="94"/>
      <c r="T15" s="92">
        <v>372649</v>
      </c>
      <c r="U15" s="46"/>
    </row>
    <row r="16" spans="1:21" s="104" customFormat="1" ht="16.5" customHeight="1" x14ac:dyDescent="0.2">
      <c r="A16" s="97"/>
      <c r="B16" s="98" t="s">
        <v>96</v>
      </c>
      <c r="C16" s="99"/>
      <c r="D16" s="39">
        <v>24000</v>
      </c>
      <c r="E16" s="100"/>
      <c r="F16" s="101"/>
      <c r="G16" s="102"/>
      <c r="H16" s="39">
        <v>17000</v>
      </c>
      <c r="I16" s="100"/>
      <c r="J16" s="103"/>
      <c r="K16" s="102"/>
      <c r="L16" s="39">
        <v>24000</v>
      </c>
      <c r="M16" s="100"/>
      <c r="N16" s="103"/>
      <c r="O16" s="102"/>
      <c r="P16" s="39">
        <v>24000</v>
      </c>
      <c r="Q16" s="100"/>
      <c r="R16" s="103"/>
      <c r="S16" s="102"/>
      <c r="T16" s="39">
        <v>24000</v>
      </c>
      <c r="U16" s="100"/>
    </row>
    <row r="17" spans="1:21" s="76" customFormat="1" ht="16.5" hidden="1" x14ac:dyDescent="0.3">
      <c r="A17" s="77"/>
      <c r="B17" s="105" t="s">
        <v>49</v>
      </c>
      <c r="C17" s="78"/>
      <c r="D17" s="106">
        <v>0</v>
      </c>
      <c r="E17" s="46"/>
      <c r="F17" s="93"/>
      <c r="G17" s="94"/>
      <c r="H17" s="106">
        <v>0</v>
      </c>
      <c r="I17" s="46"/>
      <c r="J17" s="91"/>
      <c r="K17" s="94"/>
      <c r="L17" s="106">
        <v>0</v>
      </c>
      <c r="M17" s="46"/>
      <c r="N17" s="91"/>
      <c r="O17" s="94"/>
      <c r="P17" s="106">
        <v>0</v>
      </c>
      <c r="Q17" s="46"/>
      <c r="R17" s="91"/>
      <c r="S17" s="94"/>
      <c r="T17" s="106">
        <v>0</v>
      </c>
      <c r="U17" s="46"/>
    </row>
    <row r="18" spans="1:21" s="76" customFormat="1" ht="16.5" x14ac:dyDescent="0.3">
      <c r="A18" s="77"/>
      <c r="B18" s="91" t="s">
        <v>48</v>
      </c>
      <c r="C18" s="78"/>
      <c r="D18" s="106">
        <v>22260</v>
      </c>
      <c r="E18" s="46"/>
      <c r="F18" s="93"/>
      <c r="G18" s="94"/>
      <c r="H18" s="106">
        <v>107151</v>
      </c>
      <c r="I18" s="46"/>
      <c r="J18" s="91"/>
      <c r="K18" s="94"/>
      <c r="L18" s="106">
        <v>25485</v>
      </c>
      <c r="M18" s="46"/>
      <c r="N18" s="91"/>
      <c r="O18" s="94"/>
      <c r="P18" s="106">
        <v>27270</v>
      </c>
      <c r="Q18" s="46"/>
      <c r="R18" s="91"/>
      <c r="S18" s="94"/>
      <c r="T18" s="106">
        <v>29179</v>
      </c>
      <c r="U18" s="46"/>
    </row>
    <row r="19" spans="1:21" s="76" customFormat="1" ht="16.5" x14ac:dyDescent="0.3">
      <c r="A19" s="77"/>
      <c r="B19" s="91" t="s">
        <v>19</v>
      </c>
      <c r="C19" s="78"/>
      <c r="D19" s="95">
        <v>979596</v>
      </c>
      <c r="E19" s="46"/>
      <c r="F19" s="93"/>
      <c r="G19" s="94"/>
      <c r="H19" s="95">
        <v>973000</v>
      </c>
      <c r="I19" s="46"/>
      <c r="J19" s="91"/>
      <c r="K19" s="94"/>
      <c r="L19" s="95">
        <v>1215323</v>
      </c>
      <c r="M19" s="46"/>
      <c r="N19" s="91"/>
      <c r="O19" s="94"/>
      <c r="P19" s="95">
        <v>1223818</v>
      </c>
      <c r="Q19" s="46"/>
      <c r="R19" s="91"/>
      <c r="S19" s="94"/>
      <c r="T19" s="95">
        <v>1309485</v>
      </c>
      <c r="U19" s="46"/>
    </row>
    <row r="20" spans="1:21" s="76" customFormat="1" ht="16.5" x14ac:dyDescent="0.3">
      <c r="A20" s="77"/>
      <c r="B20" s="91" t="s">
        <v>20</v>
      </c>
      <c r="C20" s="78"/>
      <c r="D20" s="96">
        <v>3512</v>
      </c>
      <c r="E20" s="46"/>
      <c r="F20" s="93"/>
      <c r="G20" s="94"/>
      <c r="H20" s="96">
        <v>3000</v>
      </c>
      <c r="I20" s="46"/>
      <c r="J20" s="91"/>
      <c r="K20" s="94"/>
      <c r="L20" s="96">
        <v>3600</v>
      </c>
      <c r="M20" s="46"/>
      <c r="N20" s="91"/>
      <c r="O20" s="94"/>
      <c r="P20" s="96">
        <v>0</v>
      </c>
      <c r="Q20" s="46"/>
      <c r="R20" s="91"/>
      <c r="S20" s="94"/>
      <c r="T20" s="96">
        <v>0</v>
      </c>
      <c r="U20" s="46"/>
    </row>
    <row r="21" spans="1:21" s="76" customFormat="1" ht="3.75" customHeight="1" x14ac:dyDescent="0.3">
      <c r="A21" s="77"/>
      <c r="B21" s="66"/>
      <c r="C21" s="78"/>
      <c r="D21" s="12"/>
      <c r="E21" s="46"/>
      <c r="F21" s="93"/>
      <c r="G21" s="94"/>
      <c r="H21" s="12"/>
      <c r="I21" s="46"/>
      <c r="J21" s="91"/>
      <c r="K21" s="94"/>
      <c r="L21" s="12"/>
      <c r="M21" s="46"/>
      <c r="N21" s="91"/>
      <c r="O21" s="94"/>
      <c r="P21" s="12"/>
      <c r="Q21" s="46"/>
      <c r="R21" s="91"/>
      <c r="S21" s="94"/>
      <c r="T21" s="12"/>
      <c r="U21" s="46"/>
    </row>
    <row r="22" spans="1:21" s="76" customFormat="1" ht="16.5" x14ac:dyDescent="0.3">
      <c r="A22" s="85"/>
      <c r="B22" s="86" t="s">
        <v>2</v>
      </c>
      <c r="C22" s="87"/>
      <c r="D22" s="31">
        <f>10000*12</f>
        <v>120000</v>
      </c>
      <c r="E22" s="88">
        <f>+D22/$D$77</f>
        <v>5.9618530830481166E-2</v>
      </c>
      <c r="F22" s="93"/>
      <c r="G22" s="90"/>
      <c r="H22" s="31">
        <v>117000</v>
      </c>
      <c r="I22" s="88">
        <f>+H22/$H$77</f>
        <v>5.2885419444657897E-2</v>
      </c>
      <c r="J22" s="91"/>
      <c r="K22" s="90"/>
      <c r="L22" s="31">
        <v>128520</v>
      </c>
      <c r="M22" s="88">
        <f>+L22/$L$77</f>
        <v>4.9289894919558756E-2</v>
      </c>
      <c r="N22" s="91"/>
      <c r="O22" s="90"/>
      <c r="P22" s="31">
        <v>120000</v>
      </c>
      <c r="Q22" s="88">
        <f>+P22/$P$77</f>
        <v>5.0751696058242646E-2</v>
      </c>
      <c r="R22" s="91"/>
      <c r="S22" s="90"/>
      <c r="T22" s="31">
        <v>120000</v>
      </c>
      <c r="U22" s="88">
        <f>+T22/$T$77</f>
        <v>4.7629783220979965E-2</v>
      </c>
    </row>
    <row r="23" spans="1:21" s="76" customFormat="1" ht="16.5" x14ac:dyDescent="0.3">
      <c r="A23" s="85"/>
      <c r="B23" s="86" t="s">
        <v>3</v>
      </c>
      <c r="C23" s="87"/>
      <c r="D23" s="31">
        <v>14209</v>
      </c>
      <c r="E23" s="88">
        <f>+D23/$D$77</f>
        <v>7.0593308714192241E-3</v>
      </c>
      <c r="F23" s="93"/>
      <c r="G23" s="90"/>
      <c r="H23" s="31">
        <v>36000</v>
      </c>
      <c r="I23" s="88">
        <f>+H23/$H$77</f>
        <v>1.627243675220243E-2</v>
      </c>
      <c r="J23" s="91"/>
      <c r="K23" s="90"/>
      <c r="L23" s="31">
        <v>30040</v>
      </c>
      <c r="M23" s="88">
        <f>+L23/$L$77</f>
        <v>1.152091848259839E-2</v>
      </c>
      <c r="N23" s="91"/>
      <c r="O23" s="90"/>
      <c r="P23" s="31">
        <v>17405</v>
      </c>
      <c r="Q23" s="88">
        <f>+P23/$P$77</f>
        <v>7.3611105824476107E-3</v>
      </c>
      <c r="R23" s="91"/>
      <c r="S23" s="90"/>
      <c r="T23" s="31">
        <v>18623</v>
      </c>
      <c r="U23" s="88">
        <f>+T23/$T$77</f>
        <v>7.391745441035916E-3</v>
      </c>
    </row>
    <row r="24" spans="1:21" s="76" customFormat="1" ht="16.5" hidden="1" x14ac:dyDescent="0.3">
      <c r="A24" s="85"/>
      <c r="B24" s="86" t="s">
        <v>4</v>
      </c>
      <c r="C24" s="87"/>
      <c r="D24" s="31">
        <v>0</v>
      </c>
      <c r="E24" s="88">
        <f>+D24/$D$77</f>
        <v>0</v>
      </c>
      <c r="F24" s="89"/>
      <c r="G24" s="90"/>
      <c r="H24" s="31">
        <v>0</v>
      </c>
      <c r="I24" s="88">
        <f>+H24/$H$77</f>
        <v>0</v>
      </c>
      <c r="J24" s="91"/>
      <c r="K24" s="90"/>
      <c r="L24" s="31">
        <v>0</v>
      </c>
      <c r="M24" s="88">
        <f>+L24/$L$77</f>
        <v>0</v>
      </c>
      <c r="N24" s="91"/>
      <c r="O24" s="90"/>
      <c r="P24" s="31">
        <v>0</v>
      </c>
      <c r="Q24" s="88">
        <f>+P24/$P$77</f>
        <v>0</v>
      </c>
      <c r="R24" s="91"/>
      <c r="S24" s="90"/>
      <c r="T24" s="31">
        <v>0</v>
      </c>
      <c r="U24" s="88">
        <f>+T24/$T$77</f>
        <v>0</v>
      </c>
    </row>
    <row r="25" spans="1:21" s="76" customFormat="1" ht="16.5" hidden="1" x14ac:dyDescent="0.3">
      <c r="A25" s="85"/>
      <c r="B25" s="86" t="s">
        <v>5</v>
      </c>
      <c r="C25" s="87"/>
      <c r="D25" s="31">
        <v>0</v>
      </c>
      <c r="E25" s="88">
        <f>+D25/$D$77</f>
        <v>0</v>
      </c>
      <c r="F25" s="93"/>
      <c r="G25" s="90"/>
      <c r="H25" s="31">
        <v>0</v>
      </c>
      <c r="I25" s="88">
        <f>+H25/$H$77</f>
        <v>0</v>
      </c>
      <c r="J25" s="91"/>
      <c r="K25" s="90"/>
      <c r="L25" s="31">
        <v>0</v>
      </c>
      <c r="M25" s="88">
        <f>+L25/$L$77</f>
        <v>0</v>
      </c>
      <c r="N25" s="91"/>
      <c r="O25" s="90"/>
      <c r="P25" s="31">
        <v>0</v>
      </c>
      <c r="Q25" s="88">
        <f>+P25/$P$77</f>
        <v>0</v>
      </c>
      <c r="R25" s="91"/>
      <c r="S25" s="90"/>
      <c r="T25" s="31">
        <v>0</v>
      </c>
      <c r="U25" s="88">
        <f>+T25/$T$77</f>
        <v>0</v>
      </c>
    </row>
    <row r="26" spans="1:21" s="76" customFormat="1" ht="3.75" customHeight="1" x14ac:dyDescent="0.3">
      <c r="A26" s="107"/>
      <c r="B26" s="108"/>
      <c r="C26" s="87"/>
      <c r="D26" s="31"/>
      <c r="E26" s="88"/>
      <c r="F26" s="93"/>
      <c r="G26" s="90"/>
      <c r="H26" s="31"/>
      <c r="I26" s="88"/>
      <c r="J26" s="91"/>
      <c r="K26" s="90"/>
      <c r="L26" s="31"/>
      <c r="M26" s="88"/>
      <c r="N26" s="91"/>
      <c r="O26" s="90"/>
      <c r="P26" s="31"/>
      <c r="Q26" s="88"/>
      <c r="R26" s="91"/>
      <c r="S26" s="90"/>
      <c r="T26" s="31"/>
      <c r="U26" s="88"/>
    </row>
    <row r="27" spans="1:21" s="76" customFormat="1" ht="16.5" x14ac:dyDescent="0.3">
      <c r="A27" s="85"/>
      <c r="B27" s="86" t="s">
        <v>23</v>
      </c>
      <c r="C27" s="87"/>
      <c r="D27" s="31">
        <f>SUM(D28:D55)</f>
        <v>147026</v>
      </c>
      <c r="E27" s="88">
        <f>+D27/$D$77</f>
        <v>7.3045617615686037E-2</v>
      </c>
      <c r="F27" s="89"/>
      <c r="G27" s="90"/>
      <c r="H27" s="31">
        <f>SUM(H28:H55)</f>
        <v>147211</v>
      </c>
      <c r="I27" s="88">
        <f>+H27/$H$77</f>
        <v>6.654115796467977E-2</v>
      </c>
      <c r="J27" s="91"/>
      <c r="K27" s="90"/>
      <c r="L27" s="31">
        <f>SUM(L28:L55)</f>
        <v>148781</v>
      </c>
      <c r="M27" s="88">
        <f>+L27/$L$77</f>
        <v>5.706037858719943E-2</v>
      </c>
      <c r="N27" s="91"/>
      <c r="O27" s="90"/>
      <c r="P27" s="31">
        <f>SUM(P28:P55)</f>
        <v>157211</v>
      </c>
      <c r="Q27" s="88">
        <f>+P27/$P$77</f>
        <v>6.6489374075103205E-2</v>
      </c>
      <c r="R27" s="91"/>
      <c r="S27" s="90"/>
      <c r="T27" s="31">
        <f>SUM(T28:T55)</f>
        <v>168216</v>
      </c>
      <c r="U27" s="88">
        <f>+T27/$T$77</f>
        <v>6.6767430119169718E-2</v>
      </c>
    </row>
    <row r="28" spans="1:21" s="76" customFormat="1" ht="16.5" x14ac:dyDescent="0.3">
      <c r="A28" s="109"/>
      <c r="B28" s="91" t="s">
        <v>15</v>
      </c>
      <c r="C28" s="78"/>
      <c r="D28" s="92">
        <v>0</v>
      </c>
      <c r="E28" s="46"/>
      <c r="F28" s="93"/>
      <c r="G28" s="94"/>
      <c r="H28" s="92">
        <v>0</v>
      </c>
      <c r="I28" s="46"/>
      <c r="J28" s="91"/>
      <c r="K28" s="94"/>
      <c r="L28" s="92">
        <f t="shared" ref="L28:L54" si="0">+H28*1.07</f>
        <v>0</v>
      </c>
      <c r="M28" s="46"/>
      <c r="N28" s="91"/>
      <c r="O28" s="94"/>
      <c r="P28" s="92">
        <v>0</v>
      </c>
      <c r="Q28" s="46"/>
      <c r="R28" s="91"/>
      <c r="S28" s="94"/>
      <c r="T28" s="92">
        <v>0</v>
      </c>
      <c r="U28" s="46"/>
    </row>
    <row r="29" spans="1:21" s="76" customFormat="1" ht="16.5" x14ac:dyDescent="0.3">
      <c r="A29" s="109"/>
      <c r="B29" s="91" t="s">
        <v>31</v>
      </c>
      <c r="C29" s="78"/>
      <c r="D29" s="95">
        <v>950</v>
      </c>
      <c r="E29" s="46"/>
      <c r="F29" s="93"/>
      <c r="G29" s="94"/>
      <c r="H29" s="95">
        <v>30000</v>
      </c>
      <c r="I29" s="46"/>
      <c r="J29" s="91"/>
      <c r="K29" s="94"/>
      <c r="L29" s="95">
        <v>29136</v>
      </c>
      <c r="M29" s="46"/>
      <c r="N29" s="91"/>
      <c r="O29" s="94"/>
      <c r="P29" s="95">
        <v>0</v>
      </c>
      <c r="Q29" s="46"/>
      <c r="R29" s="91"/>
      <c r="S29" s="94"/>
      <c r="T29" s="95">
        <v>0</v>
      </c>
      <c r="U29" s="46"/>
    </row>
    <row r="30" spans="1:21" s="76" customFormat="1" ht="16.5" x14ac:dyDescent="0.3">
      <c r="A30" s="109"/>
      <c r="B30" s="91" t="s">
        <v>247</v>
      </c>
      <c r="C30" s="78"/>
      <c r="D30" s="95">
        <v>23160</v>
      </c>
      <c r="E30" s="46"/>
      <c r="F30" s="93"/>
      <c r="G30" s="94"/>
      <c r="H30" s="95">
        <v>0</v>
      </c>
      <c r="I30" s="46"/>
      <c r="J30" s="91"/>
      <c r="K30" s="94"/>
      <c r="L30" s="95">
        <v>0</v>
      </c>
      <c r="M30" s="46"/>
      <c r="N30" s="91"/>
      <c r="O30" s="94"/>
      <c r="P30" s="95">
        <v>27955</v>
      </c>
      <c r="Q30" s="46"/>
      <c r="R30" s="91"/>
      <c r="S30" s="94"/>
      <c r="T30" s="95">
        <v>29912</v>
      </c>
      <c r="U30" s="46"/>
    </row>
    <row r="31" spans="1:21" s="76" customFormat="1" ht="16.5" x14ac:dyDescent="0.3">
      <c r="A31" s="109"/>
      <c r="B31" s="91" t="s">
        <v>28</v>
      </c>
      <c r="C31" s="78"/>
      <c r="D31" s="95">
        <v>11527</v>
      </c>
      <c r="E31" s="46"/>
      <c r="F31" s="93"/>
      <c r="G31" s="94"/>
      <c r="H31" s="95">
        <v>12420</v>
      </c>
      <c r="I31" s="46"/>
      <c r="J31" s="91"/>
      <c r="K31" s="94"/>
      <c r="L31" s="95">
        <v>13197</v>
      </c>
      <c r="M31" s="46"/>
      <c r="N31" s="91"/>
      <c r="O31" s="94"/>
      <c r="P31" s="95">
        <v>14122</v>
      </c>
      <c r="Q31" s="46"/>
      <c r="R31" s="91"/>
      <c r="S31" s="94"/>
      <c r="T31" s="95">
        <v>15111</v>
      </c>
      <c r="U31" s="46"/>
    </row>
    <row r="32" spans="1:21" s="76" customFormat="1" ht="16.5" x14ac:dyDescent="0.3">
      <c r="A32" s="109"/>
      <c r="B32" s="91" t="s">
        <v>40</v>
      </c>
      <c r="C32" s="78"/>
      <c r="D32" s="95">
        <v>6000</v>
      </c>
      <c r="E32" s="46"/>
      <c r="F32" s="93"/>
      <c r="G32" s="94"/>
      <c r="H32" s="95">
        <v>10000</v>
      </c>
      <c r="I32" s="46"/>
      <c r="J32" s="91"/>
      <c r="K32" s="94"/>
      <c r="L32" s="95">
        <v>0</v>
      </c>
      <c r="M32" s="46"/>
      <c r="N32" s="91"/>
      <c r="O32" s="94"/>
      <c r="P32" s="95">
        <v>0</v>
      </c>
      <c r="Q32" s="46"/>
      <c r="R32" s="91"/>
      <c r="S32" s="94"/>
      <c r="T32" s="95">
        <v>0</v>
      </c>
      <c r="U32" s="46"/>
    </row>
    <row r="33" spans="1:21" s="76" customFormat="1" ht="16.5" x14ac:dyDescent="0.3">
      <c r="A33" s="109"/>
      <c r="B33" s="91" t="s">
        <v>16</v>
      </c>
      <c r="C33" s="78"/>
      <c r="D33" s="95">
        <v>6900</v>
      </c>
      <c r="E33" s="46"/>
      <c r="F33" s="93"/>
      <c r="G33" s="94"/>
      <c r="H33" s="95">
        <v>7600</v>
      </c>
      <c r="I33" s="46"/>
      <c r="J33" s="91"/>
      <c r="K33" s="94"/>
      <c r="L33" s="95">
        <v>6869</v>
      </c>
      <c r="M33" s="46"/>
      <c r="N33" s="91"/>
      <c r="O33" s="94"/>
      <c r="P33" s="95">
        <v>7350</v>
      </c>
      <c r="Q33" s="46"/>
      <c r="R33" s="91"/>
      <c r="S33" s="94"/>
      <c r="T33" s="95">
        <v>7865</v>
      </c>
      <c r="U33" s="46"/>
    </row>
    <row r="34" spans="1:21" s="76" customFormat="1" ht="16.5" x14ac:dyDescent="0.3">
      <c r="A34" s="109"/>
      <c r="B34" s="91" t="s">
        <v>136</v>
      </c>
      <c r="C34" s="78"/>
      <c r="D34" s="95">
        <v>27000</v>
      </c>
      <c r="E34" s="46"/>
      <c r="F34" s="93"/>
      <c r="G34" s="94"/>
      <c r="H34" s="95">
        <v>10500</v>
      </c>
      <c r="I34" s="46"/>
      <c r="J34" s="91"/>
      <c r="K34" s="94"/>
      <c r="L34" s="95">
        <v>8320</v>
      </c>
      <c r="M34" s="46"/>
      <c r="N34" s="91"/>
      <c r="O34" s="94"/>
      <c r="P34" s="95">
        <v>7402</v>
      </c>
      <c r="Q34" s="46"/>
      <c r="R34" s="91"/>
      <c r="S34" s="94"/>
      <c r="T34" s="95">
        <v>7920</v>
      </c>
      <c r="U34" s="46"/>
    </row>
    <row r="35" spans="1:21" s="76" customFormat="1" ht="16.5" x14ac:dyDescent="0.3">
      <c r="A35" s="109"/>
      <c r="B35" s="91" t="s">
        <v>37</v>
      </c>
      <c r="C35" s="78"/>
      <c r="D35" s="95">
        <v>9000</v>
      </c>
      <c r="E35" s="46"/>
      <c r="F35" s="93"/>
      <c r="G35" s="94"/>
      <c r="H35" s="95">
        <v>5339</v>
      </c>
      <c r="I35" s="46"/>
      <c r="J35" s="91"/>
      <c r="K35" s="94"/>
      <c r="L35" s="95">
        <v>6869</v>
      </c>
      <c r="M35" s="46"/>
      <c r="N35" s="91"/>
      <c r="O35" s="94"/>
      <c r="P35" s="95">
        <v>7350</v>
      </c>
      <c r="Q35" s="46"/>
      <c r="R35" s="91"/>
      <c r="S35" s="94"/>
      <c r="T35" s="95">
        <v>7865</v>
      </c>
      <c r="U35" s="46"/>
    </row>
    <row r="36" spans="1:21" s="76" customFormat="1" ht="16.5" hidden="1" x14ac:dyDescent="0.3">
      <c r="A36" s="109"/>
      <c r="B36" s="91" t="s">
        <v>51</v>
      </c>
      <c r="C36" s="78"/>
      <c r="D36" s="95">
        <v>0</v>
      </c>
      <c r="E36" s="46"/>
      <c r="F36" s="93"/>
      <c r="G36" s="94"/>
      <c r="H36" s="95">
        <v>0</v>
      </c>
      <c r="I36" s="46"/>
      <c r="J36" s="91"/>
      <c r="K36" s="94"/>
      <c r="L36" s="95">
        <v>0</v>
      </c>
      <c r="M36" s="46"/>
      <c r="N36" s="91"/>
      <c r="O36" s="94"/>
      <c r="P36" s="95">
        <v>0</v>
      </c>
      <c r="Q36" s="46"/>
      <c r="R36" s="91"/>
      <c r="S36" s="94"/>
      <c r="T36" s="95">
        <v>0</v>
      </c>
      <c r="U36" s="46"/>
    </row>
    <row r="37" spans="1:21" s="76" customFormat="1" ht="16.5" hidden="1" x14ac:dyDescent="0.3">
      <c r="A37" s="109"/>
      <c r="B37" s="91" t="s">
        <v>52</v>
      </c>
      <c r="C37" s="78"/>
      <c r="D37" s="95">
        <v>0</v>
      </c>
      <c r="E37" s="46"/>
      <c r="F37" s="93"/>
      <c r="G37" s="94"/>
      <c r="H37" s="95">
        <v>0</v>
      </c>
      <c r="I37" s="46"/>
      <c r="J37" s="91"/>
      <c r="K37" s="94"/>
      <c r="L37" s="95">
        <v>0</v>
      </c>
      <c r="M37" s="46"/>
      <c r="N37" s="91"/>
      <c r="O37" s="94"/>
      <c r="P37" s="95">
        <v>0</v>
      </c>
      <c r="Q37" s="46"/>
      <c r="R37" s="91"/>
      <c r="S37" s="94"/>
      <c r="T37" s="95">
        <v>0</v>
      </c>
      <c r="U37" s="46"/>
    </row>
    <row r="38" spans="1:21" s="76" customFormat="1" ht="16.5" x14ac:dyDescent="0.3">
      <c r="A38" s="109"/>
      <c r="B38" s="91" t="s">
        <v>22</v>
      </c>
      <c r="C38" s="78"/>
      <c r="D38" s="95">
        <v>14744</v>
      </c>
      <c r="E38" s="46"/>
      <c r="F38" s="93"/>
      <c r="G38" s="94"/>
      <c r="H38" s="95">
        <v>18000</v>
      </c>
      <c r="I38" s="46"/>
      <c r="J38" s="91"/>
      <c r="K38" s="94"/>
      <c r="L38" s="95">
        <v>17174</v>
      </c>
      <c r="M38" s="46"/>
      <c r="N38" s="91"/>
      <c r="O38" s="94"/>
      <c r="P38" s="95">
        <v>18376</v>
      </c>
      <c r="Q38" s="46"/>
      <c r="R38" s="91"/>
      <c r="S38" s="94"/>
      <c r="T38" s="95">
        <v>19662</v>
      </c>
      <c r="U38" s="46"/>
    </row>
    <row r="39" spans="1:21" s="76" customFormat="1" ht="16.5" hidden="1" x14ac:dyDescent="0.3">
      <c r="A39" s="109"/>
      <c r="B39" s="91" t="s">
        <v>56</v>
      </c>
      <c r="C39" s="78"/>
      <c r="D39" s="95">
        <v>0</v>
      </c>
      <c r="E39" s="46"/>
      <c r="F39" s="93"/>
      <c r="G39" s="94"/>
      <c r="H39" s="95">
        <v>0</v>
      </c>
      <c r="I39" s="46"/>
      <c r="J39" s="91"/>
      <c r="K39" s="94"/>
      <c r="L39" s="95">
        <v>0</v>
      </c>
      <c r="M39" s="46"/>
      <c r="N39" s="91"/>
      <c r="O39" s="94"/>
      <c r="P39" s="95">
        <v>0</v>
      </c>
      <c r="Q39" s="46"/>
      <c r="R39" s="91"/>
      <c r="S39" s="94"/>
      <c r="T39" s="95">
        <v>0</v>
      </c>
      <c r="U39" s="46"/>
    </row>
    <row r="40" spans="1:21" s="76" customFormat="1" ht="16.5" hidden="1" x14ac:dyDescent="0.3">
      <c r="A40" s="109"/>
      <c r="B40" s="91" t="s">
        <v>29</v>
      </c>
      <c r="C40" s="78"/>
      <c r="D40" s="95">
        <v>0</v>
      </c>
      <c r="E40" s="46"/>
      <c r="F40" s="93"/>
      <c r="G40" s="94"/>
      <c r="H40" s="95">
        <v>0</v>
      </c>
      <c r="I40" s="46"/>
      <c r="J40" s="91"/>
      <c r="K40" s="94"/>
      <c r="L40" s="95">
        <v>0</v>
      </c>
      <c r="M40" s="46"/>
      <c r="N40" s="91"/>
      <c r="O40" s="94"/>
      <c r="P40" s="95">
        <v>0</v>
      </c>
      <c r="Q40" s="46"/>
      <c r="R40" s="91"/>
      <c r="S40" s="94"/>
      <c r="T40" s="95">
        <v>0</v>
      </c>
      <c r="U40" s="46"/>
    </row>
    <row r="41" spans="1:21" s="76" customFormat="1" ht="16.5" x14ac:dyDescent="0.3">
      <c r="A41" s="109"/>
      <c r="B41" s="91" t="s">
        <v>33</v>
      </c>
      <c r="C41" s="78"/>
      <c r="D41" s="95">
        <v>19345</v>
      </c>
      <c r="E41" s="46"/>
      <c r="F41" s="93"/>
      <c r="G41" s="94"/>
      <c r="H41" s="95">
        <v>18000</v>
      </c>
      <c r="I41" s="46"/>
      <c r="J41" s="91"/>
      <c r="K41" s="94"/>
      <c r="L41" s="95">
        <v>24043</v>
      </c>
      <c r="M41" s="46"/>
      <c r="N41" s="91"/>
      <c r="O41" s="94"/>
      <c r="P41" s="95">
        <v>25726</v>
      </c>
      <c r="Q41" s="46"/>
      <c r="R41" s="91"/>
      <c r="S41" s="94"/>
      <c r="T41" s="95">
        <v>27527</v>
      </c>
      <c r="U41" s="46"/>
    </row>
    <row r="42" spans="1:21" s="76" customFormat="1" ht="16.5" hidden="1" x14ac:dyDescent="0.3">
      <c r="A42" s="109"/>
      <c r="B42" s="91" t="s">
        <v>53</v>
      </c>
      <c r="C42" s="78"/>
      <c r="D42" s="95">
        <v>0</v>
      </c>
      <c r="E42" s="46"/>
      <c r="F42" s="93"/>
      <c r="G42" s="94"/>
      <c r="H42" s="95">
        <v>0</v>
      </c>
      <c r="I42" s="46"/>
      <c r="J42" s="91"/>
      <c r="K42" s="94"/>
      <c r="L42" s="95">
        <v>0</v>
      </c>
      <c r="M42" s="46"/>
      <c r="N42" s="91"/>
      <c r="O42" s="94"/>
      <c r="P42" s="95">
        <v>0</v>
      </c>
      <c r="Q42" s="46"/>
      <c r="R42" s="91"/>
      <c r="S42" s="94"/>
      <c r="T42" s="95">
        <v>0</v>
      </c>
      <c r="U42" s="46"/>
    </row>
    <row r="43" spans="1:21" s="76" customFormat="1" ht="16.5" hidden="1" x14ac:dyDescent="0.3">
      <c r="A43" s="109"/>
      <c r="B43" s="91" t="s">
        <v>54</v>
      </c>
      <c r="C43" s="78"/>
      <c r="D43" s="95">
        <v>0</v>
      </c>
      <c r="E43" s="46"/>
      <c r="F43" s="93"/>
      <c r="G43" s="94"/>
      <c r="H43" s="95">
        <v>0</v>
      </c>
      <c r="I43" s="46"/>
      <c r="J43" s="91"/>
      <c r="K43" s="94"/>
      <c r="L43" s="95">
        <v>0</v>
      </c>
      <c r="M43" s="46"/>
      <c r="N43" s="91"/>
      <c r="O43" s="94"/>
      <c r="P43" s="95">
        <v>0</v>
      </c>
      <c r="Q43" s="46"/>
      <c r="R43" s="91"/>
      <c r="S43" s="94"/>
      <c r="T43" s="95">
        <v>0</v>
      </c>
      <c r="U43" s="46"/>
    </row>
    <row r="44" spans="1:21" s="76" customFormat="1" ht="16.5" hidden="1" x14ac:dyDescent="0.3">
      <c r="A44" s="109"/>
      <c r="B44" s="91" t="s">
        <v>50</v>
      </c>
      <c r="C44" s="78"/>
      <c r="D44" s="95">
        <v>0</v>
      </c>
      <c r="E44" s="46"/>
      <c r="F44" s="93"/>
      <c r="G44" s="94"/>
      <c r="H44" s="95">
        <v>0</v>
      </c>
      <c r="I44" s="46"/>
      <c r="J44" s="91"/>
      <c r="K44" s="94"/>
      <c r="L44" s="95">
        <v>0</v>
      </c>
      <c r="M44" s="46"/>
      <c r="N44" s="91"/>
      <c r="O44" s="94"/>
      <c r="P44" s="95">
        <v>0</v>
      </c>
      <c r="Q44" s="46"/>
      <c r="R44" s="91"/>
      <c r="S44" s="94"/>
      <c r="T44" s="95">
        <v>0</v>
      </c>
      <c r="U44" s="46"/>
    </row>
    <row r="45" spans="1:21" s="76" customFormat="1" ht="16.5" hidden="1" x14ac:dyDescent="0.3">
      <c r="A45" s="109"/>
      <c r="B45" s="91" t="s">
        <v>63</v>
      </c>
      <c r="C45" s="78"/>
      <c r="D45" s="95">
        <v>0</v>
      </c>
      <c r="E45" s="46"/>
      <c r="F45" s="93"/>
      <c r="G45" s="94"/>
      <c r="H45" s="95">
        <v>0</v>
      </c>
      <c r="I45" s="46"/>
      <c r="J45" s="91"/>
      <c r="K45" s="94"/>
      <c r="L45" s="95">
        <v>0</v>
      </c>
      <c r="M45" s="46"/>
      <c r="N45" s="91"/>
      <c r="O45" s="94"/>
      <c r="P45" s="95">
        <v>0</v>
      </c>
      <c r="Q45" s="46"/>
      <c r="R45" s="91"/>
      <c r="S45" s="94"/>
      <c r="T45" s="95">
        <v>0</v>
      </c>
      <c r="U45" s="46"/>
    </row>
    <row r="46" spans="1:21" s="76" customFormat="1" ht="16.5" hidden="1" x14ac:dyDescent="0.3">
      <c r="A46" s="109"/>
      <c r="B46" s="91" t="s">
        <v>55</v>
      </c>
      <c r="C46" s="78"/>
      <c r="D46" s="95">
        <v>0</v>
      </c>
      <c r="E46" s="46"/>
      <c r="F46" s="93"/>
      <c r="G46" s="94"/>
      <c r="H46" s="95">
        <v>0</v>
      </c>
      <c r="I46" s="46"/>
      <c r="J46" s="91"/>
      <c r="K46" s="94"/>
      <c r="L46" s="95">
        <v>0</v>
      </c>
      <c r="M46" s="46"/>
      <c r="N46" s="91"/>
      <c r="O46" s="94"/>
      <c r="P46" s="95">
        <v>0</v>
      </c>
      <c r="Q46" s="46"/>
      <c r="R46" s="91"/>
      <c r="S46" s="94"/>
      <c r="T46" s="95">
        <v>0</v>
      </c>
      <c r="U46" s="46"/>
    </row>
    <row r="47" spans="1:21" s="76" customFormat="1" ht="16.5" x14ac:dyDescent="0.3">
      <c r="A47" s="109"/>
      <c r="B47" s="91" t="s">
        <v>30</v>
      </c>
      <c r="C47" s="78"/>
      <c r="D47" s="95">
        <v>5000</v>
      </c>
      <c r="E47" s="46"/>
      <c r="F47" s="93"/>
      <c r="G47" s="94"/>
      <c r="H47" s="95">
        <v>3852</v>
      </c>
      <c r="I47" s="46"/>
      <c r="J47" s="91"/>
      <c r="K47" s="94"/>
      <c r="L47" s="95">
        <v>5000</v>
      </c>
      <c r="M47" s="46"/>
      <c r="N47" s="91"/>
      <c r="O47" s="94"/>
      <c r="P47" s="95">
        <v>4410</v>
      </c>
      <c r="Q47" s="46"/>
      <c r="R47" s="91"/>
      <c r="S47" s="94"/>
      <c r="T47" s="95">
        <v>4718</v>
      </c>
      <c r="U47" s="46"/>
    </row>
    <row r="48" spans="1:21" s="76" customFormat="1" ht="16.5" hidden="1" x14ac:dyDescent="0.3">
      <c r="A48" s="109"/>
      <c r="B48" s="91" t="s">
        <v>39</v>
      </c>
      <c r="C48" s="78"/>
      <c r="D48" s="95">
        <v>0</v>
      </c>
      <c r="E48" s="46"/>
      <c r="F48" s="93"/>
      <c r="G48" s="94"/>
      <c r="H48" s="95">
        <v>0</v>
      </c>
      <c r="I48" s="46"/>
      <c r="J48" s="91"/>
      <c r="K48" s="94"/>
      <c r="L48" s="95">
        <f t="shared" si="0"/>
        <v>0</v>
      </c>
      <c r="M48" s="46"/>
      <c r="N48" s="91"/>
      <c r="O48" s="94"/>
      <c r="P48" s="95">
        <v>0</v>
      </c>
      <c r="Q48" s="46"/>
      <c r="R48" s="91"/>
      <c r="S48" s="94"/>
      <c r="T48" s="95">
        <v>0</v>
      </c>
      <c r="U48" s="46"/>
    </row>
    <row r="49" spans="1:21" s="76" customFormat="1" ht="16.5" hidden="1" x14ac:dyDescent="0.3">
      <c r="A49" s="109"/>
      <c r="B49" s="91" t="s">
        <v>41</v>
      </c>
      <c r="C49" s="78"/>
      <c r="D49" s="95">
        <v>0</v>
      </c>
      <c r="E49" s="46"/>
      <c r="F49" s="93"/>
      <c r="G49" s="94"/>
      <c r="H49" s="95">
        <v>0</v>
      </c>
      <c r="I49" s="46"/>
      <c r="J49" s="91"/>
      <c r="K49" s="94"/>
      <c r="L49" s="95">
        <f t="shared" si="0"/>
        <v>0</v>
      </c>
      <c r="M49" s="46"/>
      <c r="N49" s="91"/>
      <c r="O49" s="94"/>
      <c r="P49" s="95">
        <v>0</v>
      </c>
      <c r="Q49" s="46"/>
      <c r="R49" s="91"/>
      <c r="S49" s="94"/>
      <c r="T49" s="95">
        <v>0</v>
      </c>
      <c r="U49" s="46"/>
    </row>
    <row r="50" spans="1:21" s="76" customFormat="1" ht="16.5" x14ac:dyDescent="0.3">
      <c r="A50" s="109"/>
      <c r="B50" s="91" t="s">
        <v>58</v>
      </c>
      <c r="C50" s="78"/>
      <c r="D50" s="95">
        <v>1400</v>
      </c>
      <c r="E50" s="46"/>
      <c r="F50" s="93"/>
      <c r="G50" s="94"/>
      <c r="H50" s="95">
        <v>1000</v>
      </c>
      <c r="I50" s="46"/>
      <c r="J50" s="91"/>
      <c r="K50" s="94"/>
      <c r="L50" s="95">
        <v>1603</v>
      </c>
      <c r="M50" s="46"/>
      <c r="N50" s="91"/>
      <c r="O50" s="94"/>
      <c r="P50" s="95">
        <v>1715</v>
      </c>
      <c r="Q50" s="46"/>
      <c r="R50" s="91"/>
      <c r="S50" s="94"/>
      <c r="T50" s="95">
        <v>1835</v>
      </c>
      <c r="U50" s="46"/>
    </row>
    <row r="51" spans="1:21" s="76" customFormat="1" ht="16.5" x14ac:dyDescent="0.3">
      <c r="A51" s="109"/>
      <c r="B51" s="91" t="s">
        <v>59</v>
      </c>
      <c r="C51" s="78"/>
      <c r="D51" s="95">
        <v>0</v>
      </c>
      <c r="E51" s="46"/>
      <c r="F51" s="93"/>
      <c r="G51" s="94"/>
      <c r="H51" s="95">
        <v>1500</v>
      </c>
      <c r="I51" s="46"/>
      <c r="J51" s="91"/>
      <c r="K51" s="94"/>
      <c r="L51" s="95">
        <v>0</v>
      </c>
      <c r="M51" s="46"/>
      <c r="N51" s="91"/>
      <c r="O51" s="94"/>
      <c r="P51" s="95">
        <v>3675</v>
      </c>
      <c r="Q51" s="46"/>
      <c r="R51" s="91"/>
      <c r="S51" s="94"/>
      <c r="T51" s="95">
        <v>3932</v>
      </c>
      <c r="U51" s="46"/>
    </row>
    <row r="52" spans="1:21" s="76" customFormat="1" ht="16.5" x14ac:dyDescent="0.3">
      <c r="A52" s="109"/>
      <c r="B52" s="91" t="s">
        <v>66</v>
      </c>
      <c r="C52" s="78"/>
      <c r="D52" s="95">
        <v>22000</v>
      </c>
      <c r="E52" s="46"/>
      <c r="F52" s="93"/>
      <c r="G52" s="94"/>
      <c r="H52" s="95">
        <v>29000</v>
      </c>
      <c r="I52" s="46"/>
      <c r="J52" s="91"/>
      <c r="K52" s="94"/>
      <c r="L52" s="95">
        <v>36570</v>
      </c>
      <c r="M52" s="46"/>
      <c r="N52" s="91"/>
      <c r="O52" s="94"/>
      <c r="P52" s="95">
        <v>39130</v>
      </c>
      <c r="Q52" s="46"/>
      <c r="R52" s="91"/>
      <c r="S52" s="94"/>
      <c r="T52" s="95">
        <v>41869</v>
      </c>
      <c r="U52" s="46"/>
    </row>
    <row r="53" spans="1:21" s="76" customFormat="1" ht="16.5" hidden="1" x14ac:dyDescent="0.3">
      <c r="A53" s="109"/>
      <c r="B53" s="91" t="s">
        <v>57</v>
      </c>
      <c r="C53" s="78"/>
      <c r="D53" s="95">
        <v>0</v>
      </c>
      <c r="E53" s="46"/>
      <c r="F53" s="93"/>
      <c r="G53" s="94"/>
      <c r="H53" s="95">
        <v>0</v>
      </c>
      <c r="I53" s="46"/>
      <c r="J53" s="91"/>
      <c r="K53" s="94"/>
      <c r="L53" s="95">
        <f t="shared" si="0"/>
        <v>0</v>
      </c>
      <c r="M53" s="46"/>
      <c r="N53" s="91"/>
      <c r="O53" s="94"/>
      <c r="P53" s="95">
        <v>0</v>
      </c>
      <c r="Q53" s="46"/>
      <c r="R53" s="91"/>
      <c r="S53" s="94"/>
      <c r="T53" s="95">
        <v>0</v>
      </c>
      <c r="U53" s="46"/>
    </row>
    <row r="54" spans="1:21" s="76" customFormat="1" ht="16.5" hidden="1" x14ac:dyDescent="0.3">
      <c r="A54" s="109"/>
      <c r="B54" s="91" t="s">
        <v>38</v>
      </c>
      <c r="C54" s="78"/>
      <c r="D54" s="95">
        <v>0</v>
      </c>
      <c r="E54" s="46"/>
      <c r="F54" s="93"/>
      <c r="G54" s="94"/>
      <c r="H54" s="95">
        <v>0</v>
      </c>
      <c r="I54" s="46"/>
      <c r="J54" s="91"/>
      <c r="K54" s="94"/>
      <c r="L54" s="95">
        <f t="shared" si="0"/>
        <v>0</v>
      </c>
      <c r="M54" s="46"/>
      <c r="N54" s="91"/>
      <c r="O54" s="94"/>
      <c r="P54" s="95">
        <v>0</v>
      </c>
      <c r="Q54" s="46"/>
      <c r="R54" s="91"/>
      <c r="S54" s="94"/>
      <c r="T54" s="95">
        <v>0</v>
      </c>
      <c r="U54" s="46"/>
    </row>
    <row r="55" spans="1:21" s="76" customFormat="1" ht="2.25" customHeight="1" x14ac:dyDescent="0.3">
      <c r="A55" s="109"/>
      <c r="B55" s="110"/>
      <c r="C55" s="78"/>
      <c r="D55" s="96"/>
      <c r="E55" s="46"/>
      <c r="F55" s="93"/>
      <c r="G55" s="94"/>
      <c r="H55" s="96"/>
      <c r="I55" s="46"/>
      <c r="J55" s="91"/>
      <c r="K55" s="94"/>
      <c r="L55" s="96"/>
      <c r="M55" s="46"/>
      <c r="N55" s="91"/>
      <c r="O55" s="94"/>
      <c r="P55" s="96"/>
      <c r="Q55" s="46"/>
      <c r="R55" s="91"/>
      <c r="S55" s="94"/>
      <c r="T55" s="96"/>
      <c r="U55" s="46"/>
    </row>
    <row r="56" spans="1:21" s="76" customFormat="1" ht="3.75" customHeight="1" x14ac:dyDescent="0.3">
      <c r="A56" s="109"/>
      <c r="B56" s="66"/>
      <c r="C56" s="78"/>
      <c r="D56" s="12"/>
      <c r="E56" s="46"/>
      <c r="F56" s="89"/>
      <c r="G56" s="94"/>
      <c r="H56" s="12"/>
      <c r="I56" s="46"/>
      <c r="J56" s="91"/>
      <c r="K56" s="94"/>
      <c r="L56" s="12"/>
      <c r="M56" s="46"/>
      <c r="N56" s="91"/>
      <c r="O56" s="94"/>
      <c r="P56" s="12"/>
      <c r="Q56" s="46"/>
      <c r="R56" s="91"/>
      <c r="S56" s="94"/>
      <c r="T56" s="12"/>
      <c r="U56" s="46"/>
    </row>
    <row r="57" spans="1:21" s="76" customFormat="1" ht="16.5" x14ac:dyDescent="0.3">
      <c r="A57" s="85"/>
      <c r="B57" s="86" t="s">
        <v>130</v>
      </c>
      <c r="C57" s="78"/>
      <c r="D57" s="31">
        <f>SUM(D58:D62)</f>
        <v>0</v>
      </c>
      <c r="E57" s="88">
        <f>+D57/$D$77</f>
        <v>0</v>
      </c>
      <c r="F57" s="89"/>
      <c r="G57" s="94"/>
      <c r="H57" s="31">
        <f>SUM(H58:H62)</f>
        <v>88000</v>
      </c>
      <c r="I57" s="88">
        <f>H57/H77</f>
        <v>3.9777067616494827E-2</v>
      </c>
      <c r="J57" s="91"/>
      <c r="K57" s="94"/>
      <c r="L57" s="31">
        <f>SUM(L58:L62)</f>
        <v>150000</v>
      </c>
      <c r="M57" s="88">
        <f>L57/L77</f>
        <v>5.7527888561576507E-2</v>
      </c>
      <c r="N57" s="91"/>
      <c r="O57" s="94"/>
      <c r="P57" s="31">
        <f>SUM(P58:P62)</f>
        <v>0</v>
      </c>
      <c r="Q57" s="88">
        <f>P57/P77</f>
        <v>0</v>
      </c>
      <c r="R57" s="91"/>
      <c r="S57" s="94"/>
      <c r="T57" s="31">
        <f>SUM(T58:T62)</f>
        <v>0</v>
      </c>
      <c r="U57" s="88">
        <f>T57/T77</f>
        <v>0</v>
      </c>
    </row>
    <row r="58" spans="1:21" s="143" customFormat="1" ht="16.5" x14ac:dyDescent="0.3">
      <c r="A58" s="140"/>
      <c r="B58" s="144" t="s">
        <v>245</v>
      </c>
      <c r="C58" s="141"/>
      <c r="D58" s="145">
        <v>0</v>
      </c>
      <c r="E58" s="146"/>
      <c r="F58" s="147"/>
      <c r="G58" s="148"/>
      <c r="H58" s="145">
        <v>88000</v>
      </c>
      <c r="I58" s="146"/>
      <c r="J58" s="149"/>
      <c r="K58" s="148"/>
      <c r="L58" s="145">
        <v>0</v>
      </c>
      <c r="M58" s="146"/>
      <c r="N58" s="149"/>
      <c r="O58" s="148"/>
      <c r="P58" s="145">
        <v>0</v>
      </c>
      <c r="Q58" s="146"/>
      <c r="R58" s="149"/>
      <c r="S58" s="148"/>
      <c r="T58" s="145">
        <v>0</v>
      </c>
      <c r="U58" s="142"/>
    </row>
    <row r="59" spans="1:21" s="76" customFormat="1" ht="33" customHeight="1" x14ac:dyDescent="0.3">
      <c r="A59" s="109"/>
      <c r="B59" s="279" t="s">
        <v>134</v>
      </c>
      <c r="C59" s="78"/>
      <c r="D59" s="106">
        <v>0</v>
      </c>
      <c r="E59" s="46"/>
      <c r="F59" s="89"/>
      <c r="G59" s="94"/>
      <c r="H59" s="106">
        <v>0</v>
      </c>
      <c r="I59" s="46"/>
      <c r="J59" s="91"/>
      <c r="K59" s="94"/>
      <c r="L59" s="280">
        <v>150000</v>
      </c>
      <c r="M59" s="46"/>
      <c r="N59" s="91"/>
      <c r="O59" s="94"/>
      <c r="P59" s="106">
        <v>0</v>
      </c>
      <c r="Q59" s="46"/>
      <c r="R59" s="91"/>
      <c r="S59" s="94"/>
      <c r="T59" s="106">
        <v>0</v>
      </c>
      <c r="U59" s="46"/>
    </row>
    <row r="60" spans="1:21" s="76" customFormat="1" ht="16.5" hidden="1" x14ac:dyDescent="0.3">
      <c r="A60" s="109"/>
      <c r="B60" s="110" t="s">
        <v>45</v>
      </c>
      <c r="C60" s="78"/>
      <c r="D60" s="95">
        <v>0</v>
      </c>
      <c r="E60" s="46"/>
      <c r="F60" s="89"/>
      <c r="G60" s="94"/>
      <c r="H60" s="95">
        <v>0</v>
      </c>
      <c r="I60" s="46"/>
      <c r="J60" s="91"/>
      <c r="K60" s="94"/>
      <c r="L60" s="95">
        <v>0</v>
      </c>
      <c r="M60" s="46"/>
      <c r="N60" s="91"/>
      <c r="O60" s="94"/>
      <c r="P60" s="95">
        <v>0</v>
      </c>
      <c r="Q60" s="46"/>
      <c r="R60" s="91"/>
      <c r="S60" s="94"/>
      <c r="T60" s="95">
        <v>0</v>
      </c>
      <c r="U60" s="46"/>
    </row>
    <row r="61" spans="1:21" s="76" customFormat="1" ht="16.5" hidden="1" x14ac:dyDescent="0.3">
      <c r="A61" s="109"/>
      <c r="B61" s="110" t="s">
        <v>45</v>
      </c>
      <c r="C61" s="78"/>
      <c r="D61" s="95">
        <v>0</v>
      </c>
      <c r="E61" s="46"/>
      <c r="F61" s="89"/>
      <c r="G61" s="94"/>
      <c r="H61" s="95">
        <v>0</v>
      </c>
      <c r="I61" s="46"/>
      <c r="J61" s="91"/>
      <c r="K61" s="94"/>
      <c r="L61" s="95">
        <v>0</v>
      </c>
      <c r="M61" s="46"/>
      <c r="N61" s="91"/>
      <c r="O61" s="94"/>
      <c r="P61" s="95">
        <v>0</v>
      </c>
      <c r="Q61" s="46"/>
      <c r="R61" s="91"/>
      <c r="S61" s="94"/>
      <c r="T61" s="95">
        <v>0</v>
      </c>
      <c r="U61" s="46"/>
    </row>
    <row r="62" spans="1:21" s="76" customFormat="1" ht="2.25" customHeight="1" x14ac:dyDescent="0.3">
      <c r="A62" s="109"/>
      <c r="B62" s="110"/>
      <c r="C62" s="78"/>
      <c r="D62" s="96"/>
      <c r="E62" s="46"/>
      <c r="F62" s="89"/>
      <c r="G62" s="94"/>
      <c r="H62" s="96"/>
      <c r="I62" s="46"/>
      <c r="J62" s="91"/>
      <c r="K62" s="94"/>
      <c r="L62" s="96"/>
      <c r="M62" s="46"/>
      <c r="N62" s="91"/>
      <c r="O62" s="94"/>
      <c r="P62" s="96"/>
      <c r="Q62" s="46"/>
      <c r="R62" s="91"/>
      <c r="S62" s="94"/>
      <c r="T62" s="96"/>
      <c r="U62" s="46"/>
    </row>
    <row r="63" spans="1:21" s="76" customFormat="1" ht="5.25" customHeight="1" x14ac:dyDescent="0.3">
      <c r="A63" s="109"/>
      <c r="B63" s="110"/>
      <c r="C63" s="78"/>
      <c r="D63" s="12"/>
      <c r="E63" s="46"/>
      <c r="F63" s="89"/>
      <c r="G63" s="94"/>
      <c r="H63" s="12"/>
      <c r="I63" s="46"/>
      <c r="J63" s="91"/>
      <c r="K63" s="94"/>
      <c r="L63" s="12"/>
      <c r="M63" s="46"/>
      <c r="N63" s="91"/>
      <c r="O63" s="94"/>
      <c r="P63" s="12"/>
      <c r="Q63" s="46"/>
      <c r="R63" s="91"/>
      <c r="S63" s="94"/>
      <c r="T63" s="12"/>
      <c r="U63" s="46"/>
    </row>
    <row r="64" spans="1:21" s="76" customFormat="1" ht="16.5" x14ac:dyDescent="0.3">
      <c r="A64" s="85"/>
      <c r="B64" s="86" t="s">
        <v>62</v>
      </c>
      <c r="C64" s="78"/>
      <c r="D64" s="31">
        <f>SUM(D65:D73)</f>
        <v>50000</v>
      </c>
      <c r="E64" s="88">
        <f>+D64/$D$77</f>
        <v>2.4841054512700488E-2</v>
      </c>
      <c r="F64" s="89"/>
      <c r="G64" s="94"/>
      <c r="H64" s="31">
        <f>SUM(H65:H73)</f>
        <v>29005</v>
      </c>
      <c r="I64" s="88">
        <f>H64/H77</f>
        <v>1.3110611888823096E-2</v>
      </c>
      <c r="J64" s="91"/>
      <c r="K64" s="94"/>
      <c r="L64" s="31">
        <f>SUM(L65:L73)</f>
        <v>140000</v>
      </c>
      <c r="M64" s="88">
        <f>L64/L77</f>
        <v>5.3692695990804742E-2</v>
      </c>
      <c r="N64" s="91"/>
      <c r="O64" s="94"/>
      <c r="P64" s="31">
        <f>SUM(P65:P73)</f>
        <v>0</v>
      </c>
      <c r="Q64" s="88">
        <f>P64/P77</f>
        <v>0</v>
      </c>
      <c r="R64" s="91"/>
      <c r="S64" s="94"/>
      <c r="T64" s="31">
        <f>SUM(T65:T73)</f>
        <v>0</v>
      </c>
      <c r="U64" s="88">
        <f>T64/T77</f>
        <v>0</v>
      </c>
    </row>
    <row r="65" spans="1:21" s="76" customFormat="1" ht="2.25" customHeight="1" x14ac:dyDescent="0.3">
      <c r="A65" s="109"/>
      <c r="B65" s="91"/>
      <c r="C65" s="78"/>
      <c r="D65" s="92"/>
      <c r="E65" s="46"/>
      <c r="F65" s="89"/>
      <c r="G65" s="94"/>
      <c r="H65" s="92"/>
      <c r="I65" s="46"/>
      <c r="J65" s="91"/>
      <c r="K65" s="94"/>
      <c r="L65" s="92"/>
      <c r="M65" s="46"/>
      <c r="N65" s="91"/>
      <c r="O65" s="94"/>
      <c r="P65" s="92"/>
      <c r="Q65" s="46"/>
      <c r="R65" s="91"/>
      <c r="S65" s="94"/>
      <c r="T65" s="92"/>
      <c r="U65" s="46"/>
    </row>
    <row r="66" spans="1:21" s="76" customFormat="1" ht="16.5" hidden="1" x14ac:dyDescent="0.3">
      <c r="A66" s="109"/>
      <c r="B66" s="91" t="s">
        <v>7</v>
      </c>
      <c r="C66" s="78"/>
      <c r="D66" s="106">
        <v>0</v>
      </c>
      <c r="E66" s="46"/>
      <c r="F66" s="89"/>
      <c r="G66" s="94"/>
      <c r="H66" s="106">
        <v>0</v>
      </c>
      <c r="I66" s="46"/>
      <c r="J66" s="91"/>
      <c r="K66" s="94"/>
      <c r="L66" s="106">
        <v>0</v>
      </c>
      <c r="M66" s="46"/>
      <c r="N66" s="91"/>
      <c r="O66" s="94"/>
      <c r="P66" s="106">
        <v>0</v>
      </c>
      <c r="Q66" s="46"/>
      <c r="R66" s="91"/>
      <c r="S66" s="94"/>
      <c r="T66" s="106">
        <v>0</v>
      </c>
      <c r="U66" s="46"/>
    </row>
    <row r="67" spans="1:21" s="76" customFormat="1" ht="16.5" x14ac:dyDescent="0.3">
      <c r="A67" s="109"/>
      <c r="B67" s="91" t="s">
        <v>24</v>
      </c>
      <c r="C67" s="78"/>
      <c r="D67" s="95">
        <v>0</v>
      </c>
      <c r="E67" s="46"/>
      <c r="F67" s="89"/>
      <c r="G67" s="94"/>
      <c r="H67" s="95">
        <v>0</v>
      </c>
      <c r="I67" s="46"/>
      <c r="J67" s="91"/>
      <c r="K67" s="94"/>
      <c r="L67" s="95">
        <v>0</v>
      </c>
      <c r="M67" s="46"/>
      <c r="N67" s="91"/>
      <c r="O67" s="94"/>
      <c r="P67" s="95">
        <v>0</v>
      </c>
      <c r="Q67" s="46"/>
      <c r="R67" s="91"/>
      <c r="S67" s="94"/>
      <c r="T67" s="95">
        <v>0</v>
      </c>
      <c r="U67" s="46"/>
    </row>
    <row r="68" spans="1:21" s="76" customFormat="1" ht="16.5" x14ac:dyDescent="0.3">
      <c r="A68" s="109"/>
      <c r="B68" s="91" t="s">
        <v>36</v>
      </c>
      <c r="C68" s="78"/>
      <c r="D68" s="95">
        <v>50000</v>
      </c>
      <c r="E68" s="46"/>
      <c r="F68" s="89"/>
      <c r="G68" s="94"/>
      <c r="H68" s="95">
        <v>0</v>
      </c>
      <c r="I68" s="46"/>
      <c r="J68" s="91"/>
      <c r="K68" s="94"/>
      <c r="L68" s="95">
        <v>70000</v>
      </c>
      <c r="M68" s="46"/>
      <c r="N68" s="91"/>
      <c r="O68" s="94"/>
      <c r="P68" s="95">
        <v>0</v>
      </c>
      <c r="Q68" s="46"/>
      <c r="R68" s="91"/>
      <c r="S68" s="94"/>
      <c r="T68" s="95">
        <v>0</v>
      </c>
      <c r="U68" s="46"/>
    </row>
    <row r="69" spans="1:21" s="76" customFormat="1" ht="16.5" x14ac:dyDescent="0.3">
      <c r="A69" s="109"/>
      <c r="B69" s="91" t="s">
        <v>67</v>
      </c>
      <c r="C69" s="78"/>
      <c r="D69" s="95">
        <v>0</v>
      </c>
      <c r="E69" s="46"/>
      <c r="F69" s="89"/>
      <c r="G69" s="94"/>
      <c r="H69" s="95">
        <v>29005</v>
      </c>
      <c r="I69" s="46"/>
      <c r="J69" s="91"/>
      <c r="K69" s="94"/>
      <c r="L69" s="95">
        <v>70000</v>
      </c>
      <c r="M69" s="46"/>
      <c r="N69" s="91"/>
      <c r="O69" s="94"/>
      <c r="P69" s="95">
        <v>0</v>
      </c>
      <c r="Q69" s="46"/>
      <c r="R69" s="91"/>
      <c r="S69" s="94"/>
      <c r="T69" s="95">
        <v>0</v>
      </c>
      <c r="U69" s="46"/>
    </row>
    <row r="70" spans="1:21" s="76" customFormat="1" ht="16.5" x14ac:dyDescent="0.3">
      <c r="A70" s="109"/>
      <c r="B70" s="91" t="s">
        <v>246</v>
      </c>
      <c r="C70" s="78"/>
      <c r="D70" s="95">
        <v>0</v>
      </c>
      <c r="E70" s="46"/>
      <c r="F70" s="89"/>
      <c r="G70" s="94"/>
      <c r="H70" s="95">
        <v>0</v>
      </c>
      <c r="I70" s="46"/>
      <c r="J70" s="91"/>
      <c r="K70" s="94"/>
      <c r="L70" s="95">
        <v>0</v>
      </c>
      <c r="M70" s="46"/>
      <c r="N70" s="91"/>
      <c r="O70" s="94"/>
      <c r="P70" s="95">
        <v>0</v>
      </c>
      <c r="Q70" s="46"/>
      <c r="R70" s="91"/>
      <c r="S70" s="94"/>
      <c r="T70" s="95">
        <v>0</v>
      </c>
      <c r="U70" s="46"/>
    </row>
    <row r="71" spans="1:21" s="76" customFormat="1" ht="16.5" hidden="1" x14ac:dyDescent="0.3">
      <c r="A71" s="109"/>
      <c r="B71" s="91" t="s">
        <v>60</v>
      </c>
      <c r="C71" s="78"/>
      <c r="D71" s="95">
        <v>0</v>
      </c>
      <c r="E71" s="46"/>
      <c r="F71" s="89"/>
      <c r="G71" s="94"/>
      <c r="H71" s="95">
        <v>0</v>
      </c>
      <c r="I71" s="46"/>
      <c r="J71" s="91"/>
      <c r="K71" s="94"/>
      <c r="L71" s="95">
        <v>0</v>
      </c>
      <c r="M71" s="46"/>
      <c r="N71" s="91"/>
      <c r="O71" s="94"/>
      <c r="P71" s="95">
        <v>0</v>
      </c>
      <c r="Q71" s="46"/>
      <c r="R71" s="91"/>
      <c r="S71" s="94"/>
      <c r="T71" s="95">
        <v>0</v>
      </c>
      <c r="U71" s="46"/>
    </row>
    <row r="72" spans="1:21" s="76" customFormat="1" ht="16.5" hidden="1" x14ac:dyDescent="0.3">
      <c r="A72" s="109"/>
      <c r="B72" s="110" t="s">
        <v>34</v>
      </c>
      <c r="C72" s="78"/>
      <c r="D72" s="95">
        <v>0</v>
      </c>
      <c r="E72" s="46"/>
      <c r="F72" s="89"/>
      <c r="G72" s="94"/>
      <c r="H72" s="95">
        <v>0</v>
      </c>
      <c r="I72" s="46"/>
      <c r="J72" s="91"/>
      <c r="K72" s="94"/>
      <c r="L72" s="95">
        <v>0</v>
      </c>
      <c r="M72" s="46"/>
      <c r="N72" s="91"/>
      <c r="O72" s="94"/>
      <c r="P72" s="95">
        <v>0</v>
      </c>
      <c r="Q72" s="46"/>
      <c r="R72" s="91"/>
      <c r="S72" s="94"/>
      <c r="T72" s="95">
        <v>0</v>
      </c>
      <c r="U72" s="46"/>
    </row>
    <row r="73" spans="1:21" s="76" customFormat="1" ht="2.25" customHeight="1" x14ac:dyDescent="0.3">
      <c r="A73" s="109"/>
      <c r="B73" s="110"/>
      <c r="C73" s="78"/>
      <c r="D73" s="96"/>
      <c r="E73" s="46"/>
      <c r="F73" s="89"/>
      <c r="G73" s="94"/>
      <c r="H73" s="96"/>
      <c r="I73" s="46"/>
      <c r="J73" s="91"/>
      <c r="K73" s="94"/>
      <c r="L73" s="96"/>
      <c r="M73" s="46"/>
      <c r="N73" s="91"/>
      <c r="O73" s="94"/>
      <c r="P73" s="96"/>
      <c r="Q73" s="46"/>
      <c r="R73" s="91"/>
      <c r="S73" s="94"/>
      <c r="T73" s="96"/>
      <c r="U73" s="46"/>
    </row>
    <row r="74" spans="1:21" s="76" customFormat="1" ht="4.5" customHeight="1" x14ac:dyDescent="0.3">
      <c r="A74" s="109"/>
      <c r="B74" s="66"/>
      <c r="C74" s="78"/>
      <c r="D74" s="12"/>
      <c r="E74" s="46"/>
      <c r="F74" s="89"/>
      <c r="G74" s="94"/>
      <c r="H74" s="12"/>
      <c r="I74" s="46"/>
      <c r="J74" s="91"/>
      <c r="K74" s="94"/>
      <c r="L74" s="12"/>
      <c r="M74" s="46"/>
      <c r="N74" s="91"/>
      <c r="O74" s="94"/>
      <c r="P74" s="12"/>
      <c r="Q74" s="46"/>
      <c r="R74" s="91"/>
      <c r="S74" s="94"/>
      <c r="T74" s="12"/>
      <c r="U74" s="46"/>
    </row>
    <row r="75" spans="1:21" ht="16.5" x14ac:dyDescent="0.3">
      <c r="A75" s="85"/>
      <c r="B75" s="86" t="s">
        <v>17</v>
      </c>
      <c r="C75" s="78"/>
      <c r="D75" s="111">
        <f>ROUND(((D27+D64+D25+D24+D23+D22+D14+D8+D57+D83+D84)/97*3),0)</f>
        <v>60279</v>
      </c>
      <c r="E75" s="88">
        <f>+D75/$D$77</f>
        <v>2.9947878499421453E-2</v>
      </c>
      <c r="F75" s="89"/>
      <c r="G75" s="94"/>
      <c r="H75" s="111">
        <f>ROUND(((H27+H64+H25+H24+H23+H22+H14+H8+H57+H83+H84)/97*3),0)</f>
        <v>63610</v>
      </c>
      <c r="I75" s="88">
        <f>+H75/$H$77</f>
        <v>2.875249171687768E-2</v>
      </c>
      <c r="J75" s="91"/>
      <c r="K75" s="94"/>
      <c r="L75" s="111">
        <f>ROUND(((L27+L64+L25+L24+L23+L22+L14+L8+L57+L83+L84)/97*3),0)</f>
        <v>67207</v>
      </c>
      <c r="M75" s="88">
        <f>+L75/$L$77</f>
        <v>2.5775178710385815E-2</v>
      </c>
      <c r="N75" s="91"/>
      <c r="O75" s="94"/>
      <c r="P75" s="111">
        <f>ROUND(((P27+P64+P25+P24+P23+P22+P14+P8+P57+P83+P84)/97*3),0)</f>
        <v>70934</v>
      </c>
      <c r="Q75" s="88">
        <f>+P75/$P$77</f>
        <v>3.0000173401628197E-2</v>
      </c>
      <c r="R75" s="91"/>
      <c r="S75" s="94"/>
      <c r="T75" s="111">
        <f>ROUND(((T27+T64+T25+T24+T23+T22+T14+T8+T57+T83+T84)/97*3),0)</f>
        <v>75583</v>
      </c>
      <c r="U75" s="88">
        <f>+T75/$T$77</f>
        <v>3.0000015876594406E-2</v>
      </c>
    </row>
    <row r="76" spans="1:21" ht="5.25" customHeight="1" thickBot="1" x14ac:dyDescent="0.35">
      <c r="A76" s="77"/>
      <c r="B76" s="66"/>
      <c r="C76" s="78"/>
      <c r="D76" s="31"/>
      <c r="E76" s="46"/>
      <c r="F76" s="112"/>
      <c r="G76" s="94"/>
      <c r="H76" s="31"/>
      <c r="I76" s="46"/>
      <c r="J76" s="91"/>
      <c r="K76" s="94"/>
      <c r="L76" s="31"/>
      <c r="M76" s="46"/>
      <c r="N76" s="91"/>
      <c r="O76" s="94"/>
      <c r="P76" s="31"/>
      <c r="Q76" s="46"/>
      <c r="R76" s="91"/>
      <c r="S76" s="94"/>
      <c r="T76" s="31"/>
      <c r="U76" s="46"/>
    </row>
    <row r="77" spans="1:21" ht="19.5" thickBot="1" x14ac:dyDescent="0.35">
      <c r="A77" s="107"/>
      <c r="B77" s="113" t="s">
        <v>8</v>
      </c>
      <c r="C77" s="87"/>
      <c r="D77" s="24">
        <f>+D25+D24+D23+D22+D14+D8+D27+D75+D64+D57</f>
        <v>2012797</v>
      </c>
      <c r="E77" s="114">
        <f>SUM(E8:E76)</f>
        <v>1</v>
      </c>
      <c r="F77" s="112"/>
      <c r="G77" s="90"/>
      <c r="H77" s="24">
        <f>+H25+H24+H23+H22+H14+H8+H27+H75+H64+H57</f>
        <v>2212330</v>
      </c>
      <c r="I77" s="114">
        <f>SUM(I8:I76)</f>
        <v>1</v>
      </c>
      <c r="J77" s="91"/>
      <c r="K77" s="90"/>
      <c r="L77" s="24">
        <f>+L25+L24+L23+L22+L14+L8+L27+L75+L64+L57</f>
        <v>2607431</v>
      </c>
      <c r="M77" s="114">
        <f>SUM(M8:M76)</f>
        <v>1</v>
      </c>
      <c r="N77" s="91"/>
      <c r="O77" s="90"/>
      <c r="P77" s="24">
        <f>+P25+P24+P23+P22+P14+P8+P27+P75+P64+P57</f>
        <v>2364453</v>
      </c>
      <c r="Q77" s="114">
        <f>SUM(Q8:Q76)</f>
        <v>1.0000000000000002</v>
      </c>
      <c r="R77" s="91"/>
      <c r="S77" s="90"/>
      <c r="T77" s="24">
        <f>+T25+T24+T23+T22+T14+T8+T27+T75+T64+T57</f>
        <v>2519432</v>
      </c>
      <c r="U77" s="114">
        <f>SUM(U8:U76)</f>
        <v>1</v>
      </c>
    </row>
    <row r="78" spans="1:21" ht="7.15" customHeight="1" thickBot="1" x14ac:dyDescent="0.35">
      <c r="A78" s="77"/>
      <c r="B78" s="66"/>
      <c r="C78" s="115"/>
      <c r="D78" s="50"/>
      <c r="E78" s="116"/>
      <c r="F78" s="112"/>
      <c r="G78" s="117"/>
      <c r="H78" s="50"/>
      <c r="I78" s="116"/>
      <c r="J78" s="91"/>
      <c r="K78" s="117"/>
      <c r="L78" s="50"/>
      <c r="M78" s="116"/>
      <c r="N78" s="91"/>
      <c r="O78" s="117"/>
      <c r="P78" s="50"/>
      <c r="Q78" s="118"/>
      <c r="R78" s="91"/>
      <c r="S78" s="117"/>
      <c r="T78" s="50"/>
      <c r="U78" s="116"/>
    </row>
    <row r="79" spans="1:21" ht="6.75" customHeight="1" thickBot="1" x14ac:dyDescent="0.35">
      <c r="A79" s="77"/>
      <c r="B79" s="66"/>
      <c r="C79" s="119"/>
      <c r="D79" s="26"/>
      <c r="E79" s="120"/>
      <c r="F79" s="112"/>
      <c r="G79" s="120"/>
      <c r="H79" s="26"/>
      <c r="I79" s="120"/>
      <c r="J79" s="91"/>
      <c r="K79" s="120"/>
      <c r="L79" s="26"/>
      <c r="M79" s="120"/>
      <c r="N79" s="91"/>
      <c r="O79" s="120"/>
      <c r="P79" s="26"/>
      <c r="Q79" s="120"/>
      <c r="R79" s="91"/>
      <c r="S79" s="120"/>
      <c r="T79" s="26"/>
      <c r="U79" s="120"/>
    </row>
    <row r="80" spans="1:21" ht="18.75" x14ac:dyDescent="0.3">
      <c r="A80" s="77"/>
      <c r="B80" s="113" t="s">
        <v>9</v>
      </c>
      <c r="C80" s="121"/>
      <c r="D80" s="122" t="s">
        <v>25</v>
      </c>
      <c r="E80" s="123" t="s">
        <v>12</v>
      </c>
      <c r="F80" s="124" t="s">
        <v>12</v>
      </c>
      <c r="G80" s="125"/>
      <c r="H80" s="122" t="s">
        <v>25</v>
      </c>
      <c r="I80" s="123"/>
      <c r="J80" s="103"/>
      <c r="K80" s="125"/>
      <c r="L80" s="122" t="s">
        <v>25</v>
      </c>
      <c r="M80" s="123"/>
      <c r="N80" s="103"/>
      <c r="O80" s="125"/>
      <c r="P80" s="122" t="s">
        <v>25</v>
      </c>
      <c r="Q80" s="123"/>
      <c r="R80" s="103"/>
      <c r="S80" s="125"/>
      <c r="T80" s="122" t="s">
        <v>25</v>
      </c>
      <c r="U80" s="126"/>
    </row>
    <row r="81" spans="1:21" ht="3.75" customHeight="1" x14ac:dyDescent="0.3">
      <c r="A81" s="77"/>
      <c r="B81" s="66"/>
      <c r="C81" s="78"/>
      <c r="D81" s="12"/>
      <c r="E81" s="127"/>
      <c r="F81" s="128"/>
      <c r="G81" s="94"/>
      <c r="H81" s="12"/>
      <c r="I81" s="127"/>
      <c r="J81" s="91"/>
      <c r="K81" s="94"/>
      <c r="L81" s="12"/>
      <c r="M81" s="127"/>
      <c r="N81" s="91"/>
      <c r="O81" s="94"/>
      <c r="P81" s="12"/>
      <c r="Q81" s="127"/>
      <c r="R81" s="91"/>
      <c r="S81" s="94"/>
      <c r="T81" s="12"/>
      <c r="U81" s="127"/>
    </row>
    <row r="82" spans="1:21" s="76" customFormat="1" ht="16.5" x14ac:dyDescent="0.3">
      <c r="A82" s="85"/>
      <c r="B82" s="86" t="s">
        <v>43</v>
      </c>
      <c r="C82" s="87"/>
      <c r="D82" s="31">
        <v>-2009285</v>
      </c>
      <c r="E82" s="129">
        <f>D82/D86</f>
        <v>0.9982551643310279</v>
      </c>
      <c r="F82" s="128"/>
      <c r="G82" s="94"/>
      <c r="H82" s="31">
        <v>-2120330</v>
      </c>
      <c r="I82" s="129">
        <f>H82/H86</f>
        <v>0.95841488385548268</v>
      </c>
      <c r="J82" s="91"/>
      <c r="K82" s="94"/>
      <c r="L82" s="31">
        <v>-2240231</v>
      </c>
      <c r="M82" s="129">
        <f>L82/L86</f>
        <v>0.85917172880126069</v>
      </c>
      <c r="N82" s="91"/>
      <c r="O82" s="94"/>
      <c r="P82" s="31">
        <v>-2364453</v>
      </c>
      <c r="Q82" s="129">
        <f>P82/P86</f>
        <v>1</v>
      </c>
      <c r="R82" s="91"/>
      <c r="S82" s="94"/>
      <c r="T82" s="31">
        <v>-2519432</v>
      </c>
      <c r="U82" s="129">
        <f>T82/T86</f>
        <v>1</v>
      </c>
    </row>
    <row r="83" spans="1:21" s="76" customFormat="1" ht="16.5" x14ac:dyDescent="0.3">
      <c r="A83" s="85"/>
      <c r="B83" s="86" t="s">
        <v>132</v>
      </c>
      <c r="C83" s="87"/>
      <c r="D83" s="31">
        <v>-3512</v>
      </c>
      <c r="E83" s="129">
        <f>D83/D86</f>
        <v>1.7448356689720821E-3</v>
      </c>
      <c r="F83" s="128"/>
      <c r="G83" s="94"/>
      <c r="H83" s="31">
        <v>-4000</v>
      </c>
      <c r="I83" s="129">
        <f>H83/H86</f>
        <v>1.8080485280224921E-3</v>
      </c>
      <c r="J83" s="91"/>
      <c r="K83" s="94"/>
      <c r="L83" s="31">
        <v>-3600</v>
      </c>
      <c r="M83" s="129">
        <f>L83/L86</f>
        <v>1.3806693254778363E-3</v>
      </c>
      <c r="N83" s="91"/>
      <c r="O83" s="94"/>
      <c r="P83" s="31">
        <v>0</v>
      </c>
      <c r="Q83" s="129">
        <f>P83/P86</f>
        <v>0</v>
      </c>
      <c r="R83" s="91"/>
      <c r="S83" s="94"/>
      <c r="T83" s="31">
        <v>0</v>
      </c>
      <c r="U83" s="129">
        <f>T83/T86</f>
        <v>0</v>
      </c>
    </row>
    <row r="84" spans="1:21" s="76" customFormat="1" ht="16.5" x14ac:dyDescent="0.3">
      <c r="A84" s="85"/>
      <c r="B84" s="86" t="s">
        <v>131</v>
      </c>
      <c r="C84" s="87"/>
      <c r="D84" s="31">
        <v>0</v>
      </c>
      <c r="E84" s="129">
        <f>D84/D86</f>
        <v>0</v>
      </c>
      <c r="F84" s="128"/>
      <c r="G84" s="94"/>
      <c r="H84" s="31">
        <v>-88000</v>
      </c>
      <c r="I84" s="129">
        <f>H84/H86</f>
        <v>3.9777067616494827E-2</v>
      </c>
      <c r="J84" s="91"/>
      <c r="K84" s="94"/>
      <c r="L84" s="31">
        <v>-363600</v>
      </c>
      <c r="M84" s="129">
        <f>L84/L86</f>
        <v>0.13944760187326147</v>
      </c>
      <c r="N84" s="91"/>
      <c r="O84" s="94"/>
      <c r="P84" s="31">
        <v>0</v>
      </c>
      <c r="Q84" s="129">
        <f>P84/P86</f>
        <v>0</v>
      </c>
      <c r="R84" s="91"/>
      <c r="S84" s="94"/>
      <c r="T84" s="31">
        <v>0</v>
      </c>
      <c r="U84" s="129">
        <f>T84/T86</f>
        <v>0</v>
      </c>
    </row>
    <row r="85" spans="1:21" s="76" customFormat="1" ht="4.5" customHeight="1" thickBot="1" x14ac:dyDescent="0.35">
      <c r="A85" s="109"/>
      <c r="B85" s="66"/>
      <c r="C85" s="78"/>
      <c r="D85" s="12"/>
      <c r="E85" s="127"/>
      <c r="F85" s="128"/>
      <c r="G85" s="94"/>
      <c r="H85" s="12"/>
      <c r="I85" s="127"/>
      <c r="J85" s="91"/>
      <c r="K85" s="94"/>
      <c r="L85" s="12"/>
      <c r="M85" s="127"/>
      <c r="N85" s="91"/>
      <c r="O85" s="94"/>
      <c r="P85" s="12"/>
      <c r="Q85" s="127"/>
      <c r="R85" s="91"/>
      <c r="S85" s="94"/>
      <c r="T85" s="12"/>
      <c r="U85" s="127"/>
    </row>
    <row r="86" spans="1:21" ht="19.5" thickBot="1" x14ac:dyDescent="0.35">
      <c r="A86" s="77"/>
      <c r="B86" s="113" t="s">
        <v>10</v>
      </c>
      <c r="C86" s="87"/>
      <c r="D86" s="24">
        <f>SUM(D82:D85)</f>
        <v>-2012797</v>
      </c>
      <c r="E86" s="129">
        <f>SUM(E82:E84)</f>
        <v>1</v>
      </c>
      <c r="F86" s="130"/>
      <c r="G86" s="90"/>
      <c r="H86" s="24">
        <f>SUM(H82:H85)</f>
        <v>-2212330</v>
      </c>
      <c r="I86" s="129">
        <f>SUM(I82:I84)</f>
        <v>1</v>
      </c>
      <c r="J86" s="91"/>
      <c r="K86" s="90"/>
      <c r="L86" s="24">
        <f>SUM(L82:L85)</f>
        <v>-2607431</v>
      </c>
      <c r="M86" s="129">
        <f>SUM(M82:M84)</f>
        <v>1</v>
      </c>
      <c r="N86" s="91"/>
      <c r="O86" s="90"/>
      <c r="P86" s="24">
        <f>SUM(P82:P85)</f>
        <v>-2364453</v>
      </c>
      <c r="Q86" s="129">
        <f>SUM(Q82:Q84)</f>
        <v>1</v>
      </c>
      <c r="R86" s="91"/>
      <c r="S86" s="90"/>
      <c r="T86" s="24">
        <f>SUM(T82:T85)</f>
        <v>-2519432</v>
      </c>
      <c r="U86" s="129">
        <f>SUM(U82:U84)</f>
        <v>1</v>
      </c>
    </row>
    <row r="87" spans="1:21" ht="10.15" customHeight="1" thickBot="1" x14ac:dyDescent="0.35">
      <c r="A87" s="77"/>
      <c r="B87" s="66"/>
      <c r="C87" s="115"/>
      <c r="D87" s="50"/>
      <c r="E87" s="131"/>
      <c r="F87" s="128"/>
      <c r="G87" s="117"/>
      <c r="H87" s="50"/>
      <c r="I87" s="131"/>
      <c r="J87" s="91"/>
      <c r="K87" s="117"/>
      <c r="L87" s="50"/>
      <c r="M87" s="131"/>
      <c r="N87" s="91"/>
      <c r="O87" s="117"/>
      <c r="P87" s="50"/>
      <c r="Q87" s="131"/>
      <c r="R87" s="91"/>
      <c r="S87" s="117"/>
      <c r="T87" s="50"/>
      <c r="U87" s="131"/>
    </row>
    <row r="88" spans="1:21" ht="5.65" customHeight="1" x14ac:dyDescent="0.3">
      <c r="A88" s="77"/>
      <c r="B88" s="66"/>
      <c r="C88" s="119"/>
      <c r="D88" s="12"/>
      <c r="E88" s="112"/>
      <c r="F88" s="128"/>
      <c r="G88" s="91"/>
      <c r="H88" s="132"/>
      <c r="I88" s="128"/>
      <c r="J88" s="91"/>
      <c r="K88" s="91"/>
      <c r="L88" s="132"/>
      <c r="M88" s="128"/>
      <c r="N88" s="91"/>
      <c r="O88" s="91"/>
      <c r="P88" s="132"/>
      <c r="Q88" s="128"/>
      <c r="R88" s="91"/>
      <c r="S88" s="91"/>
      <c r="T88" s="132"/>
      <c r="U88" s="128"/>
    </row>
    <row r="89" spans="1:21" ht="16.5" x14ac:dyDescent="0.3">
      <c r="A89" s="77"/>
      <c r="B89" s="86" t="s">
        <v>11</v>
      </c>
      <c r="C89" s="108"/>
      <c r="D89" s="133">
        <f>(D77+D86)</f>
        <v>0</v>
      </c>
      <c r="E89" s="130"/>
      <c r="F89" s="130"/>
      <c r="G89" s="134"/>
      <c r="H89" s="133">
        <f>+H77+H86</f>
        <v>0</v>
      </c>
      <c r="I89" s="130"/>
      <c r="J89" s="91"/>
      <c r="K89" s="134"/>
      <c r="L89" s="133">
        <f>+L77+L86</f>
        <v>0</v>
      </c>
      <c r="M89" s="130"/>
      <c r="N89" s="91"/>
      <c r="O89" s="134"/>
      <c r="P89" s="133">
        <f>+P77+P86</f>
        <v>0</v>
      </c>
      <c r="Q89" s="130"/>
      <c r="R89" s="91"/>
      <c r="S89" s="134"/>
      <c r="T89" s="133">
        <f>+T77+T86</f>
        <v>0</v>
      </c>
      <c r="U89" s="130"/>
    </row>
    <row r="90" spans="1:21" ht="8.65" customHeight="1" thickBot="1" x14ac:dyDescent="0.35">
      <c r="A90" s="77"/>
      <c r="B90" s="66"/>
      <c r="C90" s="66"/>
      <c r="D90" s="128"/>
      <c r="E90" s="128"/>
      <c r="F90" s="128"/>
      <c r="G90" s="91"/>
      <c r="H90" s="91"/>
      <c r="I90" s="91"/>
      <c r="J90" s="91"/>
      <c r="K90" s="91"/>
      <c r="L90" s="91"/>
      <c r="M90" s="91"/>
      <c r="N90" s="91"/>
      <c r="O90" s="91"/>
      <c r="P90" s="91"/>
      <c r="Q90" s="91"/>
      <c r="R90" s="91"/>
      <c r="S90" s="91"/>
      <c r="T90" s="91"/>
      <c r="U90" s="91"/>
    </row>
    <row r="91" spans="1:21" ht="35.25" hidden="1" customHeight="1" thickBot="1" x14ac:dyDescent="0.35">
      <c r="A91" s="77"/>
      <c r="B91" s="66"/>
      <c r="C91" s="66"/>
      <c r="D91" s="128"/>
      <c r="E91" s="128"/>
      <c r="F91" s="128"/>
      <c r="G91" s="91"/>
      <c r="H91" s="91"/>
      <c r="I91" s="91"/>
      <c r="J91" s="91"/>
      <c r="K91" s="91"/>
      <c r="L91" s="91"/>
      <c r="M91" s="91"/>
      <c r="N91" s="91"/>
      <c r="O91" s="91"/>
      <c r="P91" s="91"/>
      <c r="Q91" s="91"/>
      <c r="R91" s="91"/>
      <c r="S91" s="91"/>
      <c r="T91" s="91"/>
      <c r="U91" s="91"/>
    </row>
    <row r="92" spans="1:21" ht="35.25" hidden="1" customHeight="1" thickBot="1" x14ac:dyDescent="0.35">
      <c r="A92" s="77"/>
      <c r="B92" s="66"/>
      <c r="C92" s="66"/>
      <c r="D92" s="128"/>
      <c r="E92" s="128"/>
      <c r="F92" s="128"/>
      <c r="G92" s="91"/>
      <c r="H92" s="91"/>
      <c r="I92" s="91"/>
      <c r="J92" s="91"/>
      <c r="K92" s="91"/>
      <c r="L92" s="91"/>
      <c r="M92" s="91"/>
      <c r="N92" s="91"/>
      <c r="O92" s="91"/>
      <c r="P92" s="91"/>
      <c r="Q92" s="91"/>
      <c r="R92" s="91"/>
      <c r="S92" s="91"/>
      <c r="T92" s="91"/>
      <c r="U92" s="91"/>
    </row>
    <row r="93" spans="1:21" ht="18.75" thickBot="1" x14ac:dyDescent="0.3">
      <c r="A93" s="77"/>
      <c r="B93" s="113" t="s">
        <v>97</v>
      </c>
      <c r="C93" s="66"/>
      <c r="D93" s="135">
        <f>D77/D102-1</f>
        <v>6.4686351333266723E-2</v>
      </c>
      <c r="E93" s="136"/>
      <c r="F93" s="136"/>
      <c r="G93" s="66"/>
      <c r="H93" s="135">
        <f>H77/D77-1</f>
        <v>9.913220260165323E-2</v>
      </c>
      <c r="I93" s="66"/>
      <c r="J93" s="66"/>
      <c r="K93" s="66"/>
      <c r="L93" s="135">
        <f>L77/H77-1</f>
        <v>0.17859044536755375</v>
      </c>
      <c r="M93" s="66"/>
      <c r="N93" s="66"/>
      <c r="O93" s="66"/>
      <c r="P93" s="135">
        <f>P77/L77-1</f>
        <v>-9.3186742046098225E-2</v>
      </c>
      <c r="Q93" s="66"/>
      <c r="R93" s="66"/>
      <c r="S93" s="66"/>
      <c r="T93" s="135">
        <f>T77/P77-1</f>
        <v>6.5545392528419955E-2</v>
      </c>
      <c r="U93" s="66"/>
    </row>
    <row r="94" spans="1:21" ht="4.5" customHeight="1" thickBot="1" x14ac:dyDescent="0.3">
      <c r="A94" s="77"/>
      <c r="B94" s="66"/>
      <c r="C94" s="66"/>
      <c r="D94" s="136"/>
      <c r="E94" s="136"/>
      <c r="F94" s="136"/>
      <c r="G94" s="66"/>
      <c r="H94" s="66"/>
      <c r="I94" s="66"/>
      <c r="J94" s="66"/>
      <c r="K94" s="66"/>
      <c r="L94" s="66"/>
      <c r="M94" s="66"/>
      <c r="N94" s="66"/>
      <c r="O94" s="66"/>
      <c r="P94" s="66"/>
      <c r="Q94" s="66"/>
      <c r="R94" s="66"/>
      <c r="S94" s="66"/>
      <c r="T94" s="66"/>
      <c r="U94" s="66"/>
    </row>
    <row r="95" spans="1:21" ht="18.75" thickBot="1" x14ac:dyDescent="0.3">
      <c r="A95" s="77"/>
      <c r="B95" s="113" t="s">
        <v>98</v>
      </c>
      <c r="C95" s="66"/>
      <c r="D95" s="135">
        <f>D82/-D102-1</f>
        <v>6.2828648611192639E-2</v>
      </c>
      <c r="E95" s="136"/>
      <c r="F95" s="136"/>
      <c r="G95" s="66"/>
      <c r="H95" s="135">
        <f>H82/D82-1</f>
        <v>5.5265927929586844E-2</v>
      </c>
      <c r="I95" s="66"/>
      <c r="J95" s="66"/>
      <c r="K95" s="66"/>
      <c r="L95" s="135">
        <f>L82/H82-1</f>
        <v>5.6548273146161288E-2</v>
      </c>
      <c r="M95" s="66"/>
      <c r="N95" s="66"/>
      <c r="O95" s="66"/>
      <c r="P95" s="135">
        <f>P82/L82-1</f>
        <v>5.545053166392222E-2</v>
      </c>
      <c r="Q95" s="66"/>
      <c r="R95" s="66"/>
      <c r="S95" s="66"/>
      <c r="T95" s="135">
        <f>T82/P82-1</f>
        <v>6.5545392528419955E-2</v>
      </c>
      <c r="U95" s="66"/>
    </row>
    <row r="96" spans="1:21" x14ac:dyDescent="0.25">
      <c r="A96" s="77"/>
      <c r="B96" s="66"/>
      <c r="C96" s="66"/>
      <c r="D96" s="136" t="s">
        <v>12</v>
      </c>
      <c r="E96" s="136"/>
      <c r="F96" s="136"/>
      <c r="G96" s="66"/>
      <c r="H96" s="66"/>
      <c r="I96" s="66"/>
      <c r="J96" s="66"/>
      <c r="K96" s="66"/>
      <c r="L96" s="66"/>
      <c r="M96" s="66"/>
      <c r="N96" s="66"/>
      <c r="O96" s="66"/>
      <c r="P96" s="66"/>
      <c r="Q96" s="66"/>
      <c r="R96" s="66"/>
      <c r="S96" s="66"/>
      <c r="T96" s="66"/>
      <c r="U96" s="66"/>
    </row>
    <row r="97" spans="1:21" x14ac:dyDescent="0.25">
      <c r="A97" s="77"/>
      <c r="B97" s="66"/>
      <c r="C97" s="66"/>
      <c r="D97" s="136"/>
      <c r="E97" s="136"/>
      <c r="F97" s="136"/>
      <c r="G97" s="66"/>
      <c r="H97" s="66"/>
      <c r="I97" s="66"/>
      <c r="J97" s="66"/>
      <c r="K97" s="66"/>
      <c r="L97" s="66"/>
      <c r="M97" s="66"/>
      <c r="N97" s="66"/>
      <c r="O97" s="66"/>
      <c r="P97" s="66"/>
      <c r="Q97" s="66"/>
      <c r="R97" s="66"/>
      <c r="S97" s="66"/>
      <c r="T97" s="66"/>
      <c r="U97" s="66"/>
    </row>
    <row r="98" spans="1:21" x14ac:dyDescent="0.25">
      <c r="A98" s="77"/>
      <c r="B98" s="66"/>
      <c r="C98" s="66"/>
      <c r="D98" s="136"/>
      <c r="E98" s="136"/>
      <c r="F98" s="136"/>
      <c r="G98" s="66"/>
      <c r="H98" s="66"/>
      <c r="I98" s="66"/>
      <c r="J98" s="66"/>
      <c r="K98" s="66"/>
      <c r="L98" s="66"/>
      <c r="M98" s="66"/>
      <c r="N98" s="66"/>
      <c r="O98" s="66"/>
      <c r="P98" s="66"/>
      <c r="Q98" s="66"/>
      <c r="R98" s="66"/>
      <c r="S98" s="66"/>
      <c r="T98" s="66"/>
      <c r="U98" s="66"/>
    </row>
    <row r="99" spans="1:21" x14ac:dyDescent="0.25">
      <c r="A99" s="77"/>
      <c r="B99" s="66"/>
      <c r="C99" s="66"/>
      <c r="D99" s="136"/>
      <c r="E99" s="136"/>
      <c r="F99" s="136"/>
      <c r="G99" s="66"/>
      <c r="H99" s="66"/>
      <c r="I99" s="66"/>
      <c r="J99" s="66"/>
      <c r="K99" s="66"/>
      <c r="L99" s="66"/>
      <c r="M99" s="66"/>
      <c r="N99" s="66"/>
      <c r="O99" s="66"/>
      <c r="P99" s="66"/>
      <c r="Q99" s="66"/>
      <c r="R99" s="66"/>
      <c r="S99" s="66"/>
      <c r="T99" s="66"/>
      <c r="U99" s="66"/>
    </row>
    <row r="100" spans="1:21" x14ac:dyDescent="0.25">
      <c r="A100" s="77"/>
      <c r="B100" s="66"/>
      <c r="C100" s="66"/>
      <c r="D100" s="136"/>
      <c r="E100" s="136"/>
      <c r="F100" s="136"/>
      <c r="G100" s="66"/>
      <c r="H100" s="66"/>
      <c r="I100" s="66"/>
      <c r="J100" s="66"/>
      <c r="K100" s="66"/>
      <c r="L100" s="66"/>
      <c r="M100" s="66"/>
      <c r="N100" s="66"/>
      <c r="O100" s="66"/>
      <c r="P100" s="66"/>
      <c r="Q100" s="66"/>
      <c r="R100" s="66"/>
      <c r="S100" s="66"/>
      <c r="T100" s="66"/>
      <c r="U100" s="66"/>
    </row>
    <row r="101" spans="1:21" x14ac:dyDescent="0.25">
      <c r="A101" s="77"/>
      <c r="B101" s="66"/>
      <c r="C101" s="66"/>
      <c r="D101" s="136"/>
      <c r="E101" s="136"/>
      <c r="F101" s="136"/>
      <c r="G101" s="66"/>
      <c r="H101" s="66"/>
      <c r="I101" s="66"/>
      <c r="J101" s="66"/>
      <c r="K101" s="66"/>
      <c r="L101" s="66"/>
      <c r="M101" s="66"/>
      <c r="N101" s="66"/>
      <c r="O101" s="66"/>
      <c r="P101" s="66"/>
      <c r="Q101" s="66"/>
      <c r="R101" s="66"/>
      <c r="S101" s="66"/>
      <c r="T101" s="137"/>
      <c r="U101" s="66"/>
    </row>
    <row r="102" spans="1:21" hidden="1" x14ac:dyDescent="0.25">
      <c r="A102" s="77"/>
      <c r="B102" s="66" t="s">
        <v>65</v>
      </c>
      <c r="C102" s="66"/>
      <c r="D102" s="136">
        <v>1890507</v>
      </c>
      <c r="E102" s="136"/>
      <c r="F102" s="136"/>
      <c r="G102" s="66"/>
      <c r="H102" s="66"/>
      <c r="I102" s="66"/>
      <c r="J102" s="66"/>
      <c r="K102" s="66"/>
      <c r="L102" s="66"/>
      <c r="M102" s="66"/>
      <c r="N102" s="66"/>
      <c r="O102" s="66"/>
      <c r="P102" s="66"/>
      <c r="Q102" s="66"/>
      <c r="R102" s="66"/>
      <c r="S102" s="66"/>
      <c r="T102" s="66"/>
      <c r="U102" s="66"/>
    </row>
    <row r="103" spans="1:21" x14ac:dyDescent="0.25">
      <c r="A103" s="77"/>
      <c r="B103" s="66"/>
      <c r="C103" s="66"/>
      <c r="D103" s="136"/>
      <c r="E103" s="136"/>
      <c r="F103" s="136"/>
      <c r="G103" s="66"/>
      <c r="H103" s="66"/>
      <c r="I103" s="66"/>
      <c r="J103" s="66"/>
      <c r="K103" s="66"/>
      <c r="L103" s="66"/>
      <c r="M103" s="66"/>
      <c r="N103" s="66"/>
      <c r="O103" s="66"/>
      <c r="P103" s="66"/>
      <c r="Q103" s="66"/>
      <c r="R103" s="66"/>
      <c r="S103" s="66"/>
      <c r="T103" s="66"/>
      <c r="U103" s="66"/>
    </row>
    <row r="104" spans="1:21" x14ac:dyDescent="0.25">
      <c r="A104" s="77"/>
      <c r="B104" s="66"/>
      <c r="C104" s="66"/>
      <c r="D104" s="136"/>
      <c r="E104" s="136"/>
      <c r="F104" s="136"/>
      <c r="G104" s="66"/>
      <c r="H104" s="66"/>
      <c r="I104" s="66"/>
      <c r="J104" s="66"/>
      <c r="K104" s="66"/>
      <c r="L104" s="66"/>
      <c r="M104" s="66"/>
      <c r="N104" s="66"/>
      <c r="O104" s="66"/>
      <c r="P104" s="66"/>
      <c r="Q104" s="66"/>
      <c r="R104" s="66"/>
      <c r="S104" s="66"/>
      <c r="T104" s="66"/>
      <c r="U104" s="66"/>
    </row>
    <row r="105" spans="1:21" x14ac:dyDescent="0.25">
      <c r="A105" s="77"/>
      <c r="B105" s="66"/>
      <c r="C105" s="66"/>
      <c r="D105" s="136"/>
      <c r="E105" s="136"/>
      <c r="F105" s="136"/>
      <c r="G105" s="66"/>
      <c r="H105" s="66"/>
      <c r="I105" s="66"/>
      <c r="J105" s="66"/>
      <c r="K105" s="66"/>
      <c r="L105" s="66"/>
      <c r="M105" s="66"/>
      <c r="N105" s="66"/>
      <c r="O105" s="66"/>
      <c r="P105" s="66"/>
      <c r="Q105" s="66"/>
      <c r="R105" s="66"/>
      <c r="S105" s="66"/>
      <c r="T105" s="66"/>
      <c r="U105" s="66"/>
    </row>
    <row r="106" spans="1:21" x14ac:dyDescent="0.25">
      <c r="A106" s="77"/>
      <c r="B106" s="66"/>
      <c r="C106" s="66"/>
      <c r="D106" s="136"/>
      <c r="E106" s="136"/>
      <c r="F106" s="136"/>
      <c r="G106" s="66"/>
      <c r="H106" s="66"/>
      <c r="I106" s="66"/>
      <c r="J106" s="66"/>
      <c r="K106" s="66"/>
      <c r="L106" s="66"/>
      <c r="M106" s="66"/>
      <c r="N106" s="66"/>
      <c r="O106" s="66"/>
      <c r="P106" s="66"/>
      <c r="Q106" s="66"/>
      <c r="R106" s="66"/>
      <c r="S106" s="66"/>
      <c r="T106" s="66"/>
      <c r="U106" s="66"/>
    </row>
  </sheetData>
  <sheetProtection algorithmName="SHA-512" hashValue="E3sf/e2230u12A2Gx1fgQpsS4yHQfLxXuHoK2DwsMp2KCqu4C+Pb/Pik1XNYZzYf2piuN9+RgdvmcudzAECgAg==" saltValue="i8jxdMFibq9pzuusoklHsg==" spinCount="100000" sheet="1" selectLockedCells="1"/>
  <dataConsolidate/>
  <mergeCells count="7">
    <mergeCell ref="A1:U1"/>
    <mergeCell ref="A3:U3"/>
    <mergeCell ref="C5:E5"/>
    <mergeCell ref="G5:I5"/>
    <mergeCell ref="K5:M5"/>
    <mergeCell ref="O5:Q5"/>
    <mergeCell ref="S5:U5"/>
  </mergeCells>
  <phoneticPr fontId="0" type="noConversion"/>
  <dataValidations count="4">
    <dataValidation type="whole" allowBlank="1" showErrorMessage="1" errorTitle="Income must be a credit" error="Add a minus infront of the value" sqref="D82:D84 H82:H84 L82:L85 P82:P84 T82:T84">
      <formula1>-9.99999999999999E+44</formula1>
      <formula2>0</formula2>
    </dataValidation>
    <dataValidation type="whole" operator="equal" showErrorMessage="1" errorTitle="Budget must balance" error="Budget is not balancing. Income and expenditure must be equal." sqref="D89 T89 L89 P89">
      <formula1>0</formula1>
    </dataValidation>
    <dataValidation type="whole" errorStyle="warning" operator="equal" showErrorMessage="1" errorTitle="Budget must balance" error="Budget is not balancing. Income and expenditure must be equal." sqref="H89">
      <formula1>0</formula1>
    </dataValidation>
    <dataValidation type="whole" errorStyle="warning" operator="equal" allowBlank="1" showErrorMessage="1" errorTitle="not zero" sqref="T101">
      <formula1>0</formula1>
    </dataValidation>
  </dataValidations>
  <pageMargins left="0.28000000000000003" right="0.18" top="0.38" bottom="0.15748031496062992" header="0.15748031496062992" footer="0.15748031496062992"/>
  <pageSetup paperSize="9" scale="78" fitToHeight="2" orientation="landscape" r:id="rId1"/>
  <headerFooter alignWithMargins="0">
    <oddHeader>&amp;RForm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37"/>
  <sheetViews>
    <sheetView tabSelected="1" topLeftCell="B31" zoomScale="90" zoomScaleNormal="90" workbookViewId="0">
      <selection activeCell="H48" sqref="H48"/>
    </sheetView>
  </sheetViews>
  <sheetFormatPr defaultRowHeight="12.75" x14ac:dyDescent="0.2"/>
  <cols>
    <col min="1" max="1" width="9.140625" style="2"/>
    <col min="2" max="2" width="37.5703125" style="2" customWidth="1"/>
    <col min="3" max="3" width="1.85546875" style="2" customWidth="1"/>
    <col min="4" max="4" width="14" style="4" bestFit="1" customWidth="1"/>
    <col min="5" max="5" width="8.42578125" style="2" customWidth="1"/>
    <col min="6" max="6" width="2.28515625" style="2" customWidth="1"/>
    <col min="7" max="7" width="1.85546875" style="2" customWidth="1"/>
    <col min="8" max="8" width="14" style="4" bestFit="1" customWidth="1"/>
    <col min="9" max="9" width="8.42578125" style="2" customWidth="1"/>
    <col min="10" max="10" width="2.28515625" style="2" customWidth="1"/>
    <col min="11" max="11" width="1.85546875" style="2" customWidth="1"/>
    <col min="12" max="12" width="12.140625" style="2" bestFit="1" customWidth="1"/>
    <col min="13" max="13" width="9" style="2" customWidth="1"/>
    <col min="14" max="16384" width="9.140625" style="2"/>
  </cols>
  <sheetData>
    <row r="1" spans="2:13" ht="29.25" x14ac:dyDescent="0.35">
      <c r="B1" s="291" t="str">
        <f>'Form 2'!A1:A1</f>
        <v>TRIANGLE INDUSTRIAL CITY IMPROVEMENT DISTRICT</v>
      </c>
      <c r="C1" s="291"/>
      <c r="D1" s="291"/>
      <c r="E1" s="291"/>
      <c r="F1" s="291"/>
      <c r="G1" s="291"/>
      <c r="H1" s="291"/>
      <c r="I1" s="291"/>
      <c r="J1" s="291"/>
      <c r="K1" s="291"/>
      <c r="L1" s="291"/>
      <c r="M1" s="291"/>
    </row>
    <row r="2" spans="2:13" ht="25.5" x14ac:dyDescent="0.35">
      <c r="B2" s="292" t="s">
        <v>44</v>
      </c>
      <c r="C2" s="292"/>
      <c r="D2" s="292"/>
      <c r="E2" s="292"/>
      <c r="F2" s="292"/>
      <c r="G2" s="292"/>
      <c r="H2" s="292"/>
      <c r="I2" s="292"/>
      <c r="J2" s="292"/>
      <c r="K2" s="292"/>
      <c r="L2" s="292"/>
      <c r="M2" s="292"/>
    </row>
    <row r="3" spans="2:13" ht="23.25" customHeight="1" x14ac:dyDescent="0.35">
      <c r="B3" s="293" t="s">
        <v>135</v>
      </c>
      <c r="C3" s="293"/>
      <c r="D3" s="293"/>
      <c r="E3" s="293"/>
      <c r="F3" s="293"/>
      <c r="G3" s="293"/>
      <c r="H3" s="293"/>
      <c r="I3" s="293"/>
      <c r="J3" s="293"/>
      <c r="K3" s="293"/>
      <c r="L3" s="293"/>
      <c r="M3" s="293"/>
    </row>
    <row r="4" spans="2:13" ht="3.75" customHeight="1" x14ac:dyDescent="0.2"/>
    <row r="5" spans="2:13" ht="36" customHeight="1" thickBot="1" x14ac:dyDescent="0.3">
      <c r="B5" s="5"/>
      <c r="C5" s="289" t="s">
        <v>26</v>
      </c>
      <c r="D5" s="290"/>
      <c r="E5" s="290"/>
      <c r="G5" s="290" t="s">
        <v>248</v>
      </c>
      <c r="H5" s="290"/>
      <c r="I5" s="290"/>
      <c r="K5" s="289" t="s">
        <v>27</v>
      </c>
      <c r="L5" s="290"/>
      <c r="M5" s="290"/>
    </row>
    <row r="6" spans="2:13" ht="18" x14ac:dyDescent="0.25">
      <c r="B6" s="6" t="s">
        <v>9</v>
      </c>
      <c r="C6" s="7"/>
      <c r="D6" s="8" t="s">
        <v>25</v>
      </c>
      <c r="E6" s="9" t="s">
        <v>12</v>
      </c>
      <c r="G6" s="7"/>
      <c r="H6" s="8" t="s">
        <v>25</v>
      </c>
      <c r="I6" s="9" t="s">
        <v>12</v>
      </c>
      <c r="K6" s="7"/>
      <c r="L6" s="8" t="s">
        <v>25</v>
      </c>
      <c r="M6" s="9" t="s">
        <v>12</v>
      </c>
    </row>
    <row r="7" spans="2:13" ht="6.75" customHeight="1" x14ac:dyDescent="0.3">
      <c r="B7" s="10"/>
      <c r="C7" s="11"/>
      <c r="D7" s="12"/>
      <c r="E7" s="13"/>
      <c r="G7" s="11"/>
      <c r="H7" s="12"/>
      <c r="I7" s="13"/>
      <c r="K7" s="11"/>
      <c r="L7" s="12"/>
      <c r="M7" s="13"/>
    </row>
    <row r="8" spans="2:13" ht="17.25" x14ac:dyDescent="0.3">
      <c r="B8" s="57" t="s">
        <v>99</v>
      </c>
      <c r="C8" s="15"/>
      <c r="D8" s="16">
        <f>'Form 2'!P82</f>
        <v>-2364453</v>
      </c>
      <c r="E8" s="17">
        <f>D8/D12</f>
        <v>1</v>
      </c>
      <c r="F8" s="3"/>
      <c r="G8" s="15"/>
      <c r="H8" s="18">
        <v>-2364453</v>
      </c>
      <c r="I8" s="17">
        <f>H8/H12</f>
        <v>0.95802359187586328</v>
      </c>
      <c r="J8" s="3"/>
      <c r="K8" s="15"/>
      <c r="L8" s="16">
        <f>H8-D8</f>
        <v>0</v>
      </c>
      <c r="M8" s="19">
        <f>L8/D12</f>
        <v>0</v>
      </c>
    </row>
    <row r="9" spans="2:13" ht="17.25" x14ac:dyDescent="0.3">
      <c r="B9" s="57" t="s">
        <v>132</v>
      </c>
      <c r="C9" s="15"/>
      <c r="D9" s="39">
        <v>0</v>
      </c>
      <c r="E9" s="17">
        <f>D9/D12</f>
        <v>0</v>
      </c>
      <c r="F9" s="3"/>
      <c r="G9" s="15"/>
      <c r="H9" s="40">
        <v>-3600</v>
      </c>
      <c r="I9" s="17">
        <f>H9/H12</f>
        <v>1.4586396645452913E-3</v>
      </c>
      <c r="J9" s="3"/>
      <c r="K9" s="15"/>
      <c r="L9" s="39">
        <f>H9-D9</f>
        <v>-3600</v>
      </c>
      <c r="M9" s="19">
        <f>L9/D12</f>
        <v>1.5225508817472795E-3</v>
      </c>
    </row>
    <row r="10" spans="2:13" ht="17.25" x14ac:dyDescent="0.3">
      <c r="B10" s="57" t="s">
        <v>131</v>
      </c>
      <c r="C10" s="15"/>
      <c r="D10" s="20">
        <v>0</v>
      </c>
      <c r="E10" s="17">
        <f>D10/D12</f>
        <v>0</v>
      </c>
      <c r="F10" s="3"/>
      <c r="G10" s="15"/>
      <c r="H10" s="21">
        <v>-100000</v>
      </c>
      <c r="I10" s="17">
        <f>H10/H12</f>
        <v>4.051776845959143E-2</v>
      </c>
      <c r="J10" s="3"/>
      <c r="K10" s="15"/>
      <c r="L10" s="20">
        <f>H10-D10</f>
        <v>-100000</v>
      </c>
      <c r="M10" s="19">
        <f>L10/D12</f>
        <v>4.229308004853554E-2</v>
      </c>
    </row>
    <row r="11" spans="2:13" ht="7.5" customHeight="1" thickBot="1" x14ac:dyDescent="0.35">
      <c r="B11" s="10"/>
      <c r="C11" s="11"/>
      <c r="D11" s="12"/>
      <c r="E11" s="13"/>
      <c r="G11" s="11"/>
      <c r="H11" s="12"/>
      <c r="I11" s="13"/>
      <c r="K11" s="11"/>
      <c r="L11" s="12"/>
      <c r="M11" s="13"/>
    </row>
    <row r="12" spans="2:13" ht="18.75" thickBot="1" x14ac:dyDescent="0.3">
      <c r="B12" s="22" t="s">
        <v>10</v>
      </c>
      <c r="C12" s="23"/>
      <c r="D12" s="24">
        <f>SUM(D8:D11)</f>
        <v>-2364453</v>
      </c>
      <c r="E12" s="19">
        <f>SUM(E8:E11)</f>
        <v>1</v>
      </c>
      <c r="G12" s="23"/>
      <c r="H12" s="24">
        <f>SUM(H8:H11)</f>
        <v>-2468053</v>
      </c>
      <c r="I12" s="19">
        <f>SUM(I8:I11)</f>
        <v>1</v>
      </c>
      <c r="K12" s="23"/>
      <c r="L12" s="24">
        <f>SUM(L8:L11)</f>
        <v>-103600</v>
      </c>
      <c r="M12" s="19">
        <f>SUM(M8:M11)</f>
        <v>4.3815630930282817E-2</v>
      </c>
    </row>
    <row r="13" spans="2:13" ht="7.5" customHeight="1" thickBot="1" x14ac:dyDescent="0.35">
      <c r="B13" s="10"/>
      <c r="C13" s="11"/>
      <c r="D13" s="12"/>
      <c r="E13" s="13"/>
      <c r="G13" s="11"/>
      <c r="H13" s="12"/>
      <c r="I13" s="13"/>
      <c r="K13" s="11"/>
      <c r="L13" s="12"/>
      <c r="M13" s="13"/>
    </row>
    <row r="14" spans="2:13" ht="6.75" customHeight="1" thickBot="1" x14ac:dyDescent="0.35">
      <c r="B14" s="10"/>
      <c r="C14" s="25"/>
      <c r="D14" s="26"/>
      <c r="E14" s="27"/>
      <c r="G14" s="25"/>
      <c r="H14" s="26"/>
      <c r="I14" s="27"/>
      <c r="K14" s="25"/>
      <c r="L14" s="26"/>
      <c r="M14" s="27"/>
    </row>
    <row r="15" spans="2:13" ht="18" x14ac:dyDescent="0.25">
      <c r="B15" s="6" t="s">
        <v>0</v>
      </c>
      <c r="C15" s="28"/>
      <c r="D15" s="8" t="s">
        <v>25</v>
      </c>
      <c r="E15" s="9" t="s">
        <v>12</v>
      </c>
      <c r="G15" s="28"/>
      <c r="H15" s="8" t="s">
        <v>25</v>
      </c>
      <c r="I15" s="9" t="s">
        <v>12</v>
      </c>
      <c r="K15" s="28"/>
      <c r="L15" s="8" t="s">
        <v>25</v>
      </c>
      <c r="M15" s="9" t="s">
        <v>12</v>
      </c>
    </row>
    <row r="16" spans="2:13" ht="5.25" customHeight="1" x14ac:dyDescent="0.25">
      <c r="B16" s="10"/>
      <c r="C16" s="11"/>
      <c r="D16" s="29"/>
      <c r="E16" s="30"/>
      <c r="G16" s="11"/>
      <c r="H16" s="29"/>
      <c r="I16" s="30"/>
      <c r="K16" s="11"/>
      <c r="L16" s="29"/>
      <c r="M16" s="30"/>
    </row>
    <row r="17" spans="2:14" ht="15" x14ac:dyDescent="0.2">
      <c r="B17" s="14" t="s">
        <v>13</v>
      </c>
      <c r="C17" s="23"/>
      <c r="D17" s="31">
        <f>SUM(D18:D22)</f>
        <v>375545</v>
      </c>
      <c r="E17" s="32">
        <f>D17/$D$90</f>
        <v>0.1588295474682728</v>
      </c>
      <c r="G17" s="23"/>
      <c r="H17" s="31">
        <f>SUM(H18:H18:H22)</f>
        <v>354413</v>
      </c>
      <c r="I17" s="32">
        <f>H17/$H$90</f>
        <v>0.14360023859105109</v>
      </c>
      <c r="K17" s="23"/>
      <c r="L17" s="31">
        <f>SUM(L18:L18:L22)</f>
        <v>-21132</v>
      </c>
      <c r="M17" s="32">
        <f>L17/$D$90</f>
        <v>-8.9373736758565307E-3</v>
      </c>
      <c r="N17" s="33"/>
    </row>
    <row r="18" spans="2:14" ht="16.5" x14ac:dyDescent="0.3">
      <c r="B18" s="34" t="s">
        <v>100</v>
      </c>
      <c r="C18" s="35"/>
      <c r="D18" s="16">
        <f>'Form 2'!P9</f>
        <v>344857</v>
      </c>
      <c r="E18" s="36"/>
      <c r="F18" s="3"/>
      <c r="G18" s="35"/>
      <c r="H18" s="18">
        <f>27025*12</f>
        <v>324300</v>
      </c>
      <c r="I18" s="36"/>
      <c r="J18" s="3"/>
      <c r="K18" s="35"/>
      <c r="L18" s="16">
        <f>H18-D18</f>
        <v>-20557</v>
      </c>
      <c r="M18" s="37"/>
    </row>
    <row r="19" spans="2:14" ht="18" customHeight="1" x14ac:dyDescent="0.3">
      <c r="B19" s="38" t="s">
        <v>101</v>
      </c>
      <c r="C19" s="35"/>
      <c r="D19" s="39">
        <f>'Form 2'!P10</f>
        <v>1950</v>
      </c>
      <c r="E19" s="36"/>
      <c r="F19" s="3"/>
      <c r="G19" s="35"/>
      <c r="H19" s="40">
        <f>149*12</f>
        <v>1788</v>
      </c>
      <c r="I19" s="36"/>
      <c r="J19" s="3"/>
      <c r="K19" s="35"/>
      <c r="L19" s="39">
        <f>H19-D19</f>
        <v>-162</v>
      </c>
      <c r="M19" s="37"/>
    </row>
    <row r="20" spans="2:14" ht="16.5" hidden="1" x14ac:dyDescent="0.3">
      <c r="B20" s="34" t="s">
        <v>102</v>
      </c>
      <c r="C20" s="35"/>
      <c r="D20" s="39">
        <f>'Form 2'!P11</f>
        <v>0</v>
      </c>
      <c r="E20" s="36"/>
      <c r="F20" s="3"/>
      <c r="G20" s="35"/>
      <c r="H20" s="40"/>
      <c r="I20" s="36"/>
      <c r="J20" s="3"/>
      <c r="K20" s="35"/>
      <c r="L20" s="39">
        <f>H20-D20</f>
        <v>0</v>
      </c>
      <c r="M20" s="37"/>
    </row>
    <row r="21" spans="2:14" ht="16.5" x14ac:dyDescent="0.3">
      <c r="B21" s="34" t="s">
        <v>103</v>
      </c>
      <c r="C21" s="35"/>
      <c r="D21" s="39">
        <v>0</v>
      </c>
      <c r="E21" s="36"/>
      <c r="F21" s="3"/>
      <c r="G21" s="35"/>
      <c r="H21" s="40">
        <v>1300</v>
      </c>
      <c r="I21" s="36"/>
      <c r="J21" s="3"/>
      <c r="K21" s="35"/>
      <c r="L21" s="39">
        <f>H21-D21</f>
        <v>1300</v>
      </c>
      <c r="M21" s="37"/>
    </row>
    <row r="22" spans="2:14" ht="16.5" x14ac:dyDescent="0.3">
      <c r="B22" s="34" t="s">
        <v>104</v>
      </c>
      <c r="C22" s="35"/>
      <c r="D22" s="20">
        <f>'Form 2'!P12</f>
        <v>28738</v>
      </c>
      <c r="E22" s="36"/>
      <c r="F22" s="3"/>
      <c r="G22" s="35"/>
      <c r="H22" s="21">
        <v>27025</v>
      </c>
      <c r="I22" s="36"/>
      <c r="J22" s="3"/>
      <c r="K22" s="35"/>
      <c r="L22" s="20">
        <f>H22-D22</f>
        <v>-1713</v>
      </c>
      <c r="M22" s="37"/>
    </row>
    <row r="23" spans="2:14" ht="6.75" customHeight="1" x14ac:dyDescent="0.3">
      <c r="B23" s="10"/>
      <c r="C23" s="11"/>
      <c r="D23" s="12"/>
      <c r="E23" s="37"/>
      <c r="G23" s="11"/>
      <c r="H23" s="12"/>
      <c r="I23" s="37"/>
      <c r="K23" s="11"/>
      <c r="L23" s="12"/>
      <c r="M23" s="37"/>
    </row>
    <row r="24" spans="2:14" ht="15" x14ac:dyDescent="0.2">
      <c r="B24" s="14" t="s">
        <v>21</v>
      </c>
      <c r="C24" s="23"/>
      <c r="D24" s="31">
        <f>SUM(D25:D31)</f>
        <v>1623358</v>
      </c>
      <c r="E24" s="32">
        <f>+D24/$D$90</f>
        <v>0.68656809841430555</v>
      </c>
      <c r="G24" s="23"/>
      <c r="H24" s="31">
        <f>SUM(H25:H31)</f>
        <v>1599880.0124000001</v>
      </c>
      <c r="I24" s="19">
        <f>+H24/$H$90</f>
        <v>0.64823567842515306</v>
      </c>
      <c r="K24" s="23"/>
      <c r="L24" s="31">
        <f>SUM(L25:L31)</f>
        <v>-23477.987599999877</v>
      </c>
      <c r="M24" s="32">
        <f>+L24/$D$90</f>
        <v>-9.9295640894531949E-3</v>
      </c>
      <c r="N24" s="33"/>
    </row>
    <row r="25" spans="2:14" ht="16.5" x14ac:dyDescent="0.3">
      <c r="B25" s="34" t="s">
        <v>105</v>
      </c>
      <c r="C25" s="35"/>
      <c r="D25" s="16">
        <f>'Form 2'!P15</f>
        <v>348270</v>
      </c>
      <c r="E25" s="36"/>
      <c r="F25" s="3"/>
      <c r="G25" s="35"/>
      <c r="H25" s="18">
        <v>348270</v>
      </c>
      <c r="I25" s="36"/>
      <c r="J25" s="3"/>
      <c r="K25" s="35"/>
      <c r="L25" s="16">
        <f t="shared" ref="L25:L31" si="0">H25-D25</f>
        <v>0</v>
      </c>
      <c r="M25" s="37"/>
    </row>
    <row r="26" spans="2:14" ht="16.5" customHeight="1" x14ac:dyDescent="0.2">
      <c r="B26" s="41" t="s">
        <v>106</v>
      </c>
      <c r="C26" s="35"/>
      <c r="D26" s="39">
        <f>'Form 2'!P16</f>
        <v>24000</v>
      </c>
      <c r="E26" s="36"/>
      <c r="F26" s="3"/>
      <c r="G26" s="35"/>
      <c r="H26" s="40">
        <v>20000</v>
      </c>
      <c r="I26" s="36"/>
      <c r="J26" s="3"/>
      <c r="K26" s="35"/>
      <c r="L26" s="39">
        <f t="shared" si="0"/>
        <v>-4000</v>
      </c>
      <c r="M26" s="36"/>
    </row>
    <row r="27" spans="2:14" ht="16.5" hidden="1" customHeight="1" x14ac:dyDescent="0.3">
      <c r="B27" s="38" t="s">
        <v>49</v>
      </c>
      <c r="C27" s="35"/>
      <c r="D27" s="39">
        <f>'Form 2'!P17</f>
        <v>0</v>
      </c>
      <c r="E27" s="36"/>
      <c r="F27" s="3"/>
      <c r="G27" s="35"/>
      <c r="H27" s="40"/>
      <c r="I27" s="36"/>
      <c r="J27" s="3"/>
      <c r="K27" s="35"/>
      <c r="L27" s="39">
        <f t="shared" si="0"/>
        <v>0</v>
      </c>
      <c r="M27" s="37"/>
    </row>
    <row r="28" spans="2:14" ht="16.5" x14ac:dyDescent="0.3">
      <c r="B28" s="34" t="s">
        <v>107</v>
      </c>
      <c r="C28" s="35"/>
      <c r="D28" s="39">
        <f>'Form 2'!P19</f>
        <v>1223818</v>
      </c>
      <c r="E28" s="36"/>
      <c r="F28" s="3"/>
      <c r="G28" s="35"/>
      <c r="H28" s="40">
        <f>((892400+117676)*1.07)*1.07+44000</f>
        <v>1200436.0124000001</v>
      </c>
      <c r="I28" s="36"/>
      <c r="J28" s="3"/>
      <c r="K28" s="35"/>
      <c r="L28" s="39">
        <f t="shared" si="0"/>
        <v>-23381.987599999877</v>
      </c>
      <c r="M28" s="37"/>
    </row>
    <row r="29" spans="2:14" ht="16.5" x14ac:dyDescent="0.3">
      <c r="B29" s="34" t="s">
        <v>108</v>
      </c>
      <c r="C29" s="35"/>
      <c r="D29" s="39">
        <f>'Form 2'!P18</f>
        <v>27270</v>
      </c>
      <c r="E29" s="36"/>
      <c r="F29" s="3"/>
      <c r="G29" s="35"/>
      <c r="H29" s="40">
        <v>27250</v>
      </c>
      <c r="I29" s="36"/>
      <c r="J29" s="3"/>
      <c r="K29" s="35"/>
      <c r="L29" s="39">
        <f t="shared" si="0"/>
        <v>-20</v>
      </c>
      <c r="M29" s="37"/>
    </row>
    <row r="30" spans="2:14" ht="16.5" x14ac:dyDescent="0.3">
      <c r="B30" s="34" t="s">
        <v>109</v>
      </c>
      <c r="C30" s="35"/>
      <c r="D30" s="39">
        <f>'Form 2'!P20</f>
        <v>0</v>
      </c>
      <c r="E30" s="36"/>
      <c r="F30" s="3"/>
      <c r="G30" s="35"/>
      <c r="H30" s="40">
        <f>3600*1.09</f>
        <v>3924.0000000000005</v>
      </c>
      <c r="I30" s="36"/>
      <c r="J30" s="3"/>
      <c r="K30" s="35"/>
      <c r="L30" s="39">
        <f t="shared" si="0"/>
        <v>3924.0000000000005</v>
      </c>
      <c r="M30" s="37"/>
    </row>
    <row r="31" spans="2:14" s="4" customFormat="1" ht="1.5" customHeight="1" x14ac:dyDescent="0.3">
      <c r="B31" s="91" t="s">
        <v>110</v>
      </c>
      <c r="C31" s="99"/>
      <c r="D31" s="20">
        <v>0</v>
      </c>
      <c r="E31" s="100"/>
      <c r="F31" s="281"/>
      <c r="G31" s="99"/>
      <c r="H31" s="282"/>
      <c r="I31" s="100"/>
      <c r="J31" s="281"/>
      <c r="K31" s="99"/>
      <c r="L31" s="20">
        <f t="shared" si="0"/>
        <v>0</v>
      </c>
      <c r="M31" s="46"/>
    </row>
    <row r="32" spans="2:14" ht="6.75" customHeight="1" x14ac:dyDescent="0.3">
      <c r="B32" s="10"/>
      <c r="C32" s="11"/>
      <c r="D32" s="12"/>
      <c r="E32" s="37"/>
      <c r="G32" s="11"/>
      <c r="H32" s="12"/>
      <c r="I32" s="37"/>
      <c r="K32" s="11"/>
      <c r="L32" s="12"/>
      <c r="M32" s="37"/>
    </row>
    <row r="33" spans="2:15" ht="15" x14ac:dyDescent="0.2">
      <c r="B33" s="14" t="s">
        <v>2</v>
      </c>
      <c r="C33" s="23"/>
      <c r="D33" s="31">
        <f>'Form 2'!P22</f>
        <v>120000</v>
      </c>
      <c r="E33" s="32">
        <f>+D33/$D$90</f>
        <v>5.0751696058242646E-2</v>
      </c>
      <c r="G33" s="23"/>
      <c r="H33" s="42">
        <f>9050*12</f>
        <v>108600</v>
      </c>
      <c r="I33" s="19">
        <f>+H33/$H$90</f>
        <v>4.4002296504327292E-2</v>
      </c>
      <c r="K33" s="23"/>
      <c r="L33" s="31">
        <f>H33-D33</f>
        <v>-11400</v>
      </c>
      <c r="M33" s="32">
        <f>+L33/$D$90</f>
        <v>-4.8214111255330512E-3</v>
      </c>
      <c r="N33" s="33"/>
    </row>
    <row r="34" spans="2:15" ht="15" x14ac:dyDescent="0.2">
      <c r="B34" s="14" t="s">
        <v>111</v>
      </c>
      <c r="C34" s="23"/>
      <c r="D34" s="31">
        <f>'Form 2'!P23</f>
        <v>17405</v>
      </c>
      <c r="E34" s="32">
        <f>+D34/$D$90</f>
        <v>7.3611105824476107E-3</v>
      </c>
      <c r="G34" s="23"/>
      <c r="H34" s="42">
        <v>30000</v>
      </c>
      <c r="I34" s="19">
        <f>+H34/$H$90</f>
        <v>1.2155330526057263E-2</v>
      </c>
      <c r="K34" s="23"/>
      <c r="L34" s="31">
        <f>H34-D34</f>
        <v>12595</v>
      </c>
      <c r="M34" s="32">
        <f>+L34/$D$90</f>
        <v>5.3268134321130508E-3</v>
      </c>
      <c r="N34" s="33"/>
    </row>
    <row r="35" spans="2:15" ht="15" hidden="1" x14ac:dyDescent="0.2">
      <c r="B35" s="14" t="s">
        <v>112</v>
      </c>
      <c r="C35" s="23"/>
      <c r="D35" s="31">
        <v>0</v>
      </c>
      <c r="E35" s="32">
        <f>+D35/$D$90</f>
        <v>0</v>
      </c>
      <c r="G35" s="23"/>
      <c r="H35" s="42"/>
      <c r="I35" s="19">
        <f>+H35/$H$90</f>
        <v>0</v>
      </c>
      <c r="K35" s="23"/>
      <c r="L35" s="31">
        <f>H35-D35</f>
        <v>0</v>
      </c>
      <c r="M35" s="32">
        <f>+L35/$D$90</f>
        <v>0</v>
      </c>
      <c r="N35" s="33"/>
    </row>
    <row r="36" spans="2:15" ht="6.75" customHeight="1" x14ac:dyDescent="0.2">
      <c r="B36" s="43"/>
      <c r="C36" s="23"/>
      <c r="D36" s="31"/>
      <c r="E36" s="32"/>
      <c r="G36" s="23"/>
      <c r="H36" s="31"/>
      <c r="I36" s="32"/>
      <c r="K36" s="23"/>
      <c r="L36" s="31"/>
      <c r="M36" s="32"/>
    </row>
    <row r="37" spans="2:15" ht="15" x14ac:dyDescent="0.2">
      <c r="B37" s="14" t="s">
        <v>23</v>
      </c>
      <c r="C37" s="23"/>
      <c r="D37" s="31">
        <f>SUM(D38:D68)</f>
        <v>157211</v>
      </c>
      <c r="E37" s="32">
        <f>+D37/$D$90</f>
        <v>6.6489374075103205E-2</v>
      </c>
      <c r="G37" s="23"/>
      <c r="H37" s="31">
        <f>SUM(H38:H68)</f>
        <v>204225.99000000002</v>
      </c>
      <c r="I37" s="19">
        <f>+H37/$H$90</f>
        <v>8.274781368204219E-2</v>
      </c>
      <c r="K37" s="23"/>
      <c r="L37" s="31">
        <f>SUM(L38:L68)</f>
        <v>47014.990000000005</v>
      </c>
      <c r="M37" s="32">
        <f>+L37/$D$90</f>
        <v>1.988408735551098E-2</v>
      </c>
      <c r="N37" s="33"/>
    </row>
    <row r="38" spans="2:15" ht="16.5" x14ac:dyDescent="0.3">
      <c r="B38" s="34" t="s">
        <v>31</v>
      </c>
      <c r="C38" s="11"/>
      <c r="D38" s="16">
        <f>'Form 2'!P29</f>
        <v>0</v>
      </c>
      <c r="E38" s="36"/>
      <c r="F38" s="3"/>
      <c r="G38" s="35"/>
      <c r="H38" s="18">
        <f>2650*12</f>
        <v>31800</v>
      </c>
      <c r="I38" s="36"/>
      <c r="J38" s="3"/>
      <c r="K38" s="35"/>
      <c r="L38" s="16">
        <f t="shared" ref="L38:L68" si="1">H38-D38</f>
        <v>31800</v>
      </c>
      <c r="M38" s="37"/>
    </row>
    <row r="39" spans="2:15" ht="16.5" x14ac:dyDescent="0.3">
      <c r="B39" s="34" t="s">
        <v>247</v>
      </c>
      <c r="C39" s="11"/>
      <c r="D39" s="56">
        <f>'Form 2'!P30</f>
        <v>27955</v>
      </c>
      <c r="E39" s="36"/>
      <c r="F39" s="3"/>
      <c r="G39" s="35"/>
      <c r="H39" s="56"/>
      <c r="I39" s="36"/>
      <c r="J39" s="3"/>
      <c r="K39" s="35"/>
      <c r="L39" s="39">
        <f t="shared" si="1"/>
        <v>-27955</v>
      </c>
      <c r="M39" s="37"/>
      <c r="O39" s="59" t="s">
        <v>12</v>
      </c>
    </row>
    <row r="40" spans="2:15" ht="16.5" x14ac:dyDescent="0.3">
      <c r="B40" s="34" t="s">
        <v>113</v>
      </c>
      <c r="C40" s="11"/>
      <c r="D40" s="39">
        <f>'Form 2'!P32</f>
        <v>0</v>
      </c>
      <c r="E40" s="36"/>
      <c r="F40" s="3"/>
      <c r="G40" s="35"/>
      <c r="H40" s="283">
        <v>9345</v>
      </c>
      <c r="I40" s="36"/>
      <c r="J40" s="3"/>
      <c r="K40" s="35"/>
      <c r="L40" s="39">
        <f t="shared" si="1"/>
        <v>9345</v>
      </c>
      <c r="M40" s="37"/>
    </row>
    <row r="41" spans="2:15" ht="16.5" x14ac:dyDescent="0.3">
      <c r="B41" s="34" t="s">
        <v>28</v>
      </c>
      <c r="C41" s="11"/>
      <c r="D41" s="39">
        <f>'Form 2'!P31</f>
        <v>14122</v>
      </c>
      <c r="E41" s="36"/>
      <c r="F41" s="3"/>
      <c r="G41" s="35"/>
      <c r="H41" s="40">
        <f>13289*1.07</f>
        <v>14219.230000000001</v>
      </c>
      <c r="I41" s="36"/>
      <c r="J41" s="3"/>
      <c r="K41" s="35"/>
      <c r="L41" s="39">
        <f t="shared" si="1"/>
        <v>97.230000000001382</v>
      </c>
      <c r="M41" s="37"/>
    </row>
    <row r="42" spans="2:15" ht="16.5" x14ac:dyDescent="0.3">
      <c r="B42" s="34" t="s">
        <v>16</v>
      </c>
      <c r="C42" s="11"/>
      <c r="D42" s="39">
        <f>'Form 2'!P33</f>
        <v>7350</v>
      </c>
      <c r="E42" s="36"/>
      <c r="F42" s="3"/>
      <c r="G42" s="35"/>
      <c r="H42" s="40">
        <f>600*12</f>
        <v>7200</v>
      </c>
      <c r="I42" s="36"/>
      <c r="J42" s="3"/>
      <c r="K42" s="35"/>
      <c r="L42" s="39">
        <f t="shared" si="1"/>
        <v>-150</v>
      </c>
      <c r="M42" s="37"/>
    </row>
    <row r="43" spans="2:15" ht="16.5" x14ac:dyDescent="0.3">
      <c r="B43" s="34" t="s">
        <v>114</v>
      </c>
      <c r="C43" s="11"/>
      <c r="D43" s="39">
        <f>'Form 2'!P51</f>
        <v>3675</v>
      </c>
      <c r="E43" s="36"/>
      <c r="F43" s="3"/>
      <c r="G43" s="35"/>
      <c r="H43" s="40">
        <v>0</v>
      </c>
      <c r="I43" s="36"/>
      <c r="J43" s="3"/>
      <c r="K43" s="35"/>
      <c r="L43" s="39">
        <f t="shared" si="1"/>
        <v>-3675</v>
      </c>
      <c r="M43" s="37"/>
    </row>
    <row r="44" spans="2:15" ht="16.5" hidden="1" x14ac:dyDescent="0.3">
      <c r="B44" s="34" t="s">
        <v>115</v>
      </c>
      <c r="C44" s="11"/>
      <c r="D44" s="39">
        <f>'Form 2'!P43</f>
        <v>0</v>
      </c>
      <c r="E44" s="36"/>
      <c r="F44" s="3"/>
      <c r="G44" s="35"/>
      <c r="H44" s="40"/>
      <c r="I44" s="36"/>
      <c r="J44" s="3"/>
      <c r="K44" s="35"/>
      <c r="L44" s="39">
        <f t="shared" si="1"/>
        <v>0</v>
      </c>
      <c r="M44" s="37"/>
    </row>
    <row r="45" spans="2:15" ht="16.5" x14ac:dyDescent="0.3">
      <c r="B45" s="34" t="s">
        <v>116</v>
      </c>
      <c r="C45" s="11"/>
      <c r="D45" s="39">
        <f>'Form 2'!P34</f>
        <v>7402</v>
      </c>
      <c r="E45" s="36"/>
      <c r="F45" s="3"/>
      <c r="G45" s="35"/>
      <c r="H45" s="40">
        <v>8000</v>
      </c>
      <c r="I45" s="36"/>
      <c r="J45" s="3"/>
      <c r="K45" s="35"/>
      <c r="L45" s="39">
        <f t="shared" si="1"/>
        <v>598</v>
      </c>
      <c r="M45" s="37"/>
    </row>
    <row r="46" spans="2:15" ht="16.5" hidden="1" x14ac:dyDescent="0.3">
      <c r="B46" s="34" t="s">
        <v>117</v>
      </c>
      <c r="C46" s="11"/>
      <c r="D46" s="39">
        <v>0</v>
      </c>
      <c r="E46" s="36"/>
      <c r="F46" s="3"/>
      <c r="G46" s="35"/>
      <c r="H46" s="40"/>
      <c r="I46" s="36"/>
      <c r="J46" s="3"/>
      <c r="K46" s="35"/>
      <c r="L46" s="39">
        <f t="shared" si="1"/>
        <v>0</v>
      </c>
      <c r="M46" s="37"/>
    </row>
    <row r="47" spans="2:15" ht="16.5" hidden="1" x14ac:dyDescent="0.3">
      <c r="B47" s="34" t="s">
        <v>118</v>
      </c>
      <c r="C47" s="11"/>
      <c r="D47" s="39">
        <v>0</v>
      </c>
      <c r="E47" s="36"/>
      <c r="F47" s="3"/>
      <c r="G47" s="35"/>
      <c r="H47" s="40"/>
      <c r="I47" s="36"/>
      <c r="J47" s="3"/>
      <c r="K47" s="35"/>
      <c r="L47" s="39">
        <f t="shared" si="1"/>
        <v>0</v>
      </c>
      <c r="M47" s="37"/>
    </row>
    <row r="48" spans="2:15" ht="16.5" x14ac:dyDescent="0.3">
      <c r="B48" s="34" t="s">
        <v>37</v>
      </c>
      <c r="C48" s="11"/>
      <c r="D48" s="39">
        <f>'Form 2'!P35</f>
        <v>7350</v>
      </c>
      <c r="E48" s="36"/>
      <c r="F48" s="3"/>
      <c r="G48" s="35"/>
      <c r="H48" s="40">
        <v>11100</v>
      </c>
      <c r="I48" s="36"/>
      <c r="J48" s="3"/>
      <c r="K48" s="35"/>
      <c r="L48" s="39">
        <f t="shared" si="1"/>
        <v>3750</v>
      </c>
      <c r="M48" s="37"/>
    </row>
    <row r="49" spans="2:13" ht="16.5" hidden="1" x14ac:dyDescent="0.3">
      <c r="B49" s="34" t="s">
        <v>51</v>
      </c>
      <c r="C49" s="11"/>
      <c r="D49" s="39">
        <f>'Form 2'!P36</f>
        <v>0</v>
      </c>
      <c r="E49" s="36"/>
      <c r="F49" s="3"/>
      <c r="G49" s="35"/>
      <c r="H49" s="40"/>
      <c r="I49" s="36"/>
      <c r="J49" s="3"/>
      <c r="K49" s="35"/>
      <c r="L49" s="39">
        <f t="shared" si="1"/>
        <v>0</v>
      </c>
      <c r="M49" s="37"/>
    </row>
    <row r="50" spans="2:13" ht="16.5" hidden="1" x14ac:dyDescent="0.3">
      <c r="B50" s="34" t="s">
        <v>119</v>
      </c>
      <c r="C50" s="11"/>
      <c r="D50" s="39">
        <f>'Form 2'!P37</f>
        <v>0</v>
      </c>
      <c r="E50" s="36"/>
      <c r="F50" s="3"/>
      <c r="G50" s="35"/>
      <c r="H50" s="40"/>
      <c r="I50" s="36"/>
      <c r="J50" s="3"/>
      <c r="K50" s="35"/>
      <c r="L50" s="39">
        <f t="shared" si="1"/>
        <v>0</v>
      </c>
      <c r="M50" s="37"/>
    </row>
    <row r="51" spans="2:13" ht="16.5" x14ac:dyDescent="0.3">
      <c r="B51" s="34" t="s">
        <v>22</v>
      </c>
      <c r="C51" s="11"/>
      <c r="D51" s="39">
        <f>'Form 2'!P38</f>
        <v>18376</v>
      </c>
      <c r="E51" s="36"/>
      <c r="F51" s="3"/>
      <c r="G51" s="35"/>
      <c r="H51" s="40">
        <v>18376</v>
      </c>
      <c r="I51" s="36"/>
      <c r="J51" s="3"/>
      <c r="K51" s="35"/>
      <c r="L51" s="39">
        <f t="shared" si="1"/>
        <v>0</v>
      </c>
      <c r="M51" s="37"/>
    </row>
    <row r="52" spans="2:13" ht="16.5" hidden="1" x14ac:dyDescent="0.3">
      <c r="B52" s="34" t="s">
        <v>29</v>
      </c>
      <c r="C52" s="11"/>
      <c r="D52" s="39">
        <f>'Form 2'!P40</f>
        <v>0</v>
      </c>
      <c r="E52" s="36"/>
      <c r="F52" s="3"/>
      <c r="G52" s="35"/>
      <c r="H52" s="40"/>
      <c r="I52" s="36"/>
      <c r="J52" s="3"/>
      <c r="K52" s="35"/>
      <c r="L52" s="39">
        <f t="shared" si="1"/>
        <v>0</v>
      </c>
      <c r="M52" s="37"/>
    </row>
    <row r="53" spans="2:13" ht="16.5" x14ac:dyDescent="0.3">
      <c r="B53" s="34" t="s">
        <v>33</v>
      </c>
      <c r="C53" s="11"/>
      <c r="D53" s="39">
        <f>'Form 2'!P41</f>
        <v>25726</v>
      </c>
      <c r="E53" s="36"/>
      <c r="F53" s="3"/>
      <c r="G53" s="35"/>
      <c r="H53" s="40">
        <f>20000+2496</f>
        <v>22496</v>
      </c>
      <c r="I53" s="36"/>
      <c r="J53" s="3"/>
      <c r="K53" s="35"/>
      <c r="L53" s="39">
        <f t="shared" si="1"/>
        <v>-3230</v>
      </c>
      <c r="M53" s="37"/>
    </row>
    <row r="54" spans="2:13" ht="16.5" hidden="1" x14ac:dyDescent="0.3">
      <c r="B54" s="34" t="s">
        <v>120</v>
      </c>
      <c r="C54" s="11"/>
      <c r="D54" s="39">
        <v>0</v>
      </c>
      <c r="E54" s="36"/>
      <c r="F54" s="3"/>
      <c r="G54" s="35"/>
      <c r="H54" s="40"/>
      <c r="I54" s="36"/>
      <c r="J54" s="3"/>
      <c r="K54" s="35"/>
      <c r="L54" s="39">
        <f t="shared" si="1"/>
        <v>0</v>
      </c>
      <c r="M54" s="37"/>
    </row>
    <row r="55" spans="2:13" ht="16.5" hidden="1" x14ac:dyDescent="0.3">
      <c r="B55" s="34" t="s">
        <v>53</v>
      </c>
      <c r="C55" s="11"/>
      <c r="D55" s="39">
        <v>0</v>
      </c>
      <c r="E55" s="36"/>
      <c r="F55" s="3"/>
      <c r="G55" s="35"/>
      <c r="H55" s="40"/>
      <c r="I55" s="36"/>
      <c r="J55" s="3"/>
      <c r="K55" s="35"/>
      <c r="L55" s="39">
        <f t="shared" si="1"/>
        <v>0</v>
      </c>
      <c r="M55" s="37"/>
    </row>
    <row r="56" spans="2:13" ht="16.5" hidden="1" x14ac:dyDescent="0.3">
      <c r="B56" s="34" t="s">
        <v>121</v>
      </c>
      <c r="C56" s="11"/>
      <c r="D56" s="39">
        <v>0</v>
      </c>
      <c r="E56" s="36"/>
      <c r="F56" s="3"/>
      <c r="G56" s="35"/>
      <c r="H56" s="40"/>
      <c r="I56" s="36"/>
      <c r="J56" s="3"/>
      <c r="K56" s="35"/>
      <c r="L56" s="39">
        <f t="shared" si="1"/>
        <v>0</v>
      </c>
      <c r="M56" s="37"/>
    </row>
    <row r="57" spans="2:13" ht="16.5" x14ac:dyDescent="0.3">
      <c r="B57" s="34" t="s">
        <v>122</v>
      </c>
      <c r="C57" s="11"/>
      <c r="D57" s="39">
        <v>0</v>
      </c>
      <c r="E57" s="36"/>
      <c r="F57" s="3"/>
      <c r="G57" s="35"/>
      <c r="H57" s="40">
        <f>1922*12*1.09</f>
        <v>25139.760000000002</v>
      </c>
      <c r="I57" s="36"/>
      <c r="J57" s="3"/>
      <c r="K57" s="35"/>
      <c r="L57" s="39">
        <f t="shared" si="1"/>
        <v>25139.760000000002</v>
      </c>
      <c r="M57" s="37"/>
    </row>
    <row r="58" spans="2:13" ht="16.5" hidden="1" x14ac:dyDescent="0.3">
      <c r="B58" s="34" t="s">
        <v>50</v>
      </c>
      <c r="C58" s="11"/>
      <c r="D58" s="39">
        <v>0</v>
      </c>
      <c r="E58" s="36"/>
      <c r="F58" s="3"/>
      <c r="G58" s="35"/>
      <c r="H58" s="40"/>
      <c r="I58" s="36"/>
      <c r="J58" s="3"/>
      <c r="K58" s="35"/>
      <c r="L58" s="39">
        <f t="shared" si="1"/>
        <v>0</v>
      </c>
      <c r="M58" s="37"/>
    </row>
    <row r="59" spans="2:13" ht="16.5" hidden="1" x14ac:dyDescent="0.3">
      <c r="B59" s="34" t="s">
        <v>123</v>
      </c>
      <c r="C59" s="11"/>
      <c r="D59" s="39">
        <v>0</v>
      </c>
      <c r="E59" s="36"/>
      <c r="F59" s="3"/>
      <c r="G59" s="35"/>
      <c r="H59" s="40"/>
      <c r="I59" s="36"/>
      <c r="J59" s="3"/>
      <c r="K59" s="35"/>
      <c r="L59" s="39">
        <f t="shared" si="1"/>
        <v>0</v>
      </c>
      <c r="M59" s="37"/>
    </row>
    <row r="60" spans="2:13" ht="16.5" x14ac:dyDescent="0.3">
      <c r="B60" s="34" t="s">
        <v>124</v>
      </c>
      <c r="C60" s="11"/>
      <c r="D60" s="39">
        <f>'Form 2'!P47</f>
        <v>4410</v>
      </c>
      <c r="E60" s="36"/>
      <c r="F60" s="3"/>
      <c r="G60" s="35"/>
      <c r="H60" s="40">
        <f>5000*1.07</f>
        <v>5350</v>
      </c>
      <c r="I60" s="36"/>
      <c r="J60" s="3"/>
      <c r="K60" s="35"/>
      <c r="L60" s="39">
        <f t="shared" si="1"/>
        <v>940</v>
      </c>
      <c r="M60" s="37"/>
    </row>
    <row r="61" spans="2:13" ht="16.5" x14ac:dyDescent="0.3">
      <c r="B61" s="34" t="s">
        <v>125</v>
      </c>
      <c r="C61" s="11"/>
      <c r="D61" s="39">
        <v>0</v>
      </c>
      <c r="E61" s="36"/>
      <c r="F61" s="3"/>
      <c r="G61" s="35"/>
      <c r="H61" s="40">
        <f>600*12</f>
        <v>7200</v>
      </c>
      <c r="I61" s="36"/>
      <c r="J61" s="3"/>
      <c r="K61" s="35"/>
      <c r="L61" s="39">
        <f t="shared" si="1"/>
        <v>7200</v>
      </c>
      <c r="M61" s="37"/>
    </row>
    <row r="62" spans="2:13" ht="16.5" hidden="1" x14ac:dyDescent="0.3">
      <c r="B62" s="34" t="s">
        <v>39</v>
      </c>
      <c r="C62" s="11"/>
      <c r="D62" s="39">
        <v>0</v>
      </c>
      <c r="E62" s="36"/>
      <c r="F62" s="3"/>
      <c r="G62" s="35"/>
      <c r="H62" s="40"/>
      <c r="I62" s="36"/>
      <c r="J62" s="3"/>
      <c r="K62" s="35"/>
      <c r="L62" s="39">
        <f t="shared" si="1"/>
        <v>0</v>
      </c>
      <c r="M62" s="37"/>
    </row>
    <row r="63" spans="2:13" ht="16.5" x14ac:dyDescent="0.3">
      <c r="B63" s="34" t="s">
        <v>41</v>
      </c>
      <c r="C63" s="11"/>
      <c r="D63" s="39">
        <v>0</v>
      </c>
      <c r="E63" s="36"/>
      <c r="F63" s="3"/>
      <c r="G63" s="35"/>
      <c r="H63" s="40">
        <v>3000</v>
      </c>
      <c r="I63" s="36"/>
      <c r="J63" s="3"/>
      <c r="K63" s="35"/>
      <c r="L63" s="39">
        <f t="shared" si="1"/>
        <v>3000</v>
      </c>
      <c r="M63" s="37"/>
    </row>
    <row r="64" spans="2:13" ht="16.5" x14ac:dyDescent="0.3">
      <c r="B64" s="34" t="s">
        <v>126</v>
      </c>
      <c r="C64" s="11"/>
      <c r="D64" s="39">
        <f>'Form 2'!P50</f>
        <v>1715</v>
      </c>
      <c r="E64" s="36"/>
      <c r="F64" s="3"/>
      <c r="G64" s="35"/>
      <c r="H64" s="40">
        <f>250*12</f>
        <v>3000</v>
      </c>
      <c r="I64" s="36"/>
      <c r="J64" s="3"/>
      <c r="K64" s="35"/>
      <c r="L64" s="39">
        <f t="shared" si="1"/>
        <v>1285</v>
      </c>
      <c r="M64" s="37"/>
    </row>
    <row r="65" spans="2:14" ht="16.5" x14ac:dyDescent="0.3">
      <c r="B65" s="34" t="s">
        <v>127</v>
      </c>
      <c r="C65" s="11"/>
      <c r="D65" s="39">
        <f>'Form 2'!P52</f>
        <v>39130</v>
      </c>
      <c r="E65" s="36"/>
      <c r="F65" s="3"/>
      <c r="G65" s="35"/>
      <c r="H65" s="40">
        <v>38000</v>
      </c>
      <c r="I65" s="36"/>
      <c r="J65" s="3"/>
      <c r="K65" s="35"/>
      <c r="L65" s="39">
        <f t="shared" si="1"/>
        <v>-1130</v>
      </c>
      <c r="M65" s="37"/>
    </row>
    <row r="66" spans="2:14" ht="16.5" hidden="1" x14ac:dyDescent="0.3">
      <c r="B66" s="34" t="s">
        <v>57</v>
      </c>
      <c r="C66" s="11"/>
      <c r="D66" s="39">
        <v>0</v>
      </c>
      <c r="E66" s="36"/>
      <c r="F66" s="3"/>
      <c r="G66" s="35"/>
      <c r="H66" s="40"/>
      <c r="I66" s="36"/>
      <c r="J66" s="3"/>
      <c r="K66" s="35"/>
      <c r="L66" s="39">
        <f t="shared" si="1"/>
        <v>0</v>
      </c>
      <c r="M66" s="37"/>
    </row>
    <row r="67" spans="2:14" ht="16.5" hidden="1" x14ac:dyDescent="0.3">
      <c r="B67" s="34" t="s">
        <v>128</v>
      </c>
      <c r="C67" s="11"/>
      <c r="D67" s="39">
        <v>0</v>
      </c>
      <c r="E67" s="36"/>
      <c r="F67" s="3"/>
      <c r="G67" s="35"/>
      <c r="H67" s="40"/>
      <c r="I67" s="36"/>
      <c r="J67" s="3"/>
      <c r="K67" s="35"/>
      <c r="L67" s="39">
        <f t="shared" si="1"/>
        <v>0</v>
      </c>
      <c r="M67" s="37"/>
    </row>
    <row r="68" spans="2:14" s="4" customFormat="1" ht="1.5" customHeight="1" x14ac:dyDescent="0.3">
      <c r="B68" s="91" t="s">
        <v>129</v>
      </c>
      <c r="C68" s="78"/>
      <c r="D68" s="20">
        <v>0</v>
      </c>
      <c r="E68" s="100"/>
      <c r="F68" s="281"/>
      <c r="G68" s="99"/>
      <c r="H68" s="282"/>
      <c r="I68" s="100"/>
      <c r="J68" s="281"/>
      <c r="K68" s="99"/>
      <c r="L68" s="20">
        <f t="shared" si="1"/>
        <v>0</v>
      </c>
      <c r="M68" s="46"/>
    </row>
    <row r="69" spans="2:14" ht="6.75" hidden="1" customHeight="1" x14ac:dyDescent="0.3">
      <c r="B69" s="10"/>
      <c r="C69" s="11"/>
      <c r="D69" s="12"/>
      <c r="E69" s="37"/>
      <c r="G69" s="11"/>
      <c r="H69" s="12"/>
      <c r="I69" s="37"/>
      <c r="K69" s="11"/>
      <c r="L69" s="12"/>
      <c r="M69" s="37"/>
    </row>
    <row r="70" spans="2:14" ht="15.75" hidden="1" x14ac:dyDescent="0.25">
      <c r="B70" s="14" t="s">
        <v>130</v>
      </c>
      <c r="C70" s="11"/>
      <c r="D70" s="31">
        <f>SUM(D71:D75)</f>
        <v>0</v>
      </c>
      <c r="E70" s="32">
        <f>+D70/$D$90</f>
        <v>0</v>
      </c>
      <c r="G70" s="11"/>
      <c r="H70" s="31">
        <f>SUM(H71:H75)</f>
        <v>0</v>
      </c>
      <c r="I70" s="19">
        <f>+H70/$H$90</f>
        <v>0</v>
      </c>
      <c r="K70" s="11"/>
      <c r="L70" s="31">
        <f>SUM(L71:L75)</f>
        <v>0</v>
      </c>
      <c r="M70" s="32">
        <f>+L70/$D$90</f>
        <v>0</v>
      </c>
      <c r="N70" s="33"/>
    </row>
    <row r="71" spans="2:14" ht="30" hidden="1" x14ac:dyDescent="0.3">
      <c r="B71" s="58" t="s">
        <v>134</v>
      </c>
      <c r="C71" s="11"/>
      <c r="D71" s="16">
        <v>0</v>
      </c>
      <c r="E71" s="36"/>
      <c r="F71" s="3"/>
      <c r="G71" s="35"/>
      <c r="H71" s="18"/>
      <c r="I71" s="36"/>
      <c r="J71" s="3"/>
      <c r="K71" s="35"/>
      <c r="L71" s="16">
        <f>H71-D71</f>
        <v>0</v>
      </c>
      <c r="M71" s="37"/>
    </row>
    <row r="72" spans="2:14" ht="16.5" hidden="1" x14ac:dyDescent="0.3">
      <c r="B72" s="44" t="s">
        <v>45</v>
      </c>
      <c r="C72" s="11"/>
      <c r="D72" s="39">
        <v>0</v>
      </c>
      <c r="E72" s="36"/>
      <c r="F72" s="3"/>
      <c r="G72" s="35"/>
      <c r="H72" s="40"/>
      <c r="I72" s="36"/>
      <c r="J72" s="3"/>
      <c r="K72" s="35"/>
      <c r="L72" s="39">
        <f>H72-D72</f>
        <v>0</v>
      </c>
      <c r="M72" s="37"/>
    </row>
    <row r="73" spans="2:14" ht="16.5" hidden="1" x14ac:dyDescent="0.3">
      <c r="B73" s="44" t="s">
        <v>45</v>
      </c>
      <c r="C73" s="11"/>
      <c r="D73" s="39">
        <v>0</v>
      </c>
      <c r="E73" s="36"/>
      <c r="F73" s="3"/>
      <c r="G73" s="35"/>
      <c r="H73" s="40"/>
      <c r="I73" s="36"/>
      <c r="J73" s="3"/>
      <c r="K73" s="35"/>
      <c r="L73" s="39">
        <f>H73-D73</f>
        <v>0</v>
      </c>
      <c r="M73" s="37"/>
    </row>
    <row r="74" spans="2:14" ht="16.5" hidden="1" x14ac:dyDescent="0.3">
      <c r="B74" s="44" t="s">
        <v>45</v>
      </c>
      <c r="C74" s="11"/>
      <c r="D74" s="39">
        <v>0</v>
      </c>
      <c r="E74" s="36"/>
      <c r="F74" s="3"/>
      <c r="G74" s="35"/>
      <c r="H74" s="40"/>
      <c r="I74" s="36"/>
      <c r="J74" s="3"/>
      <c r="K74" s="35"/>
      <c r="L74" s="39">
        <f>H74-D74</f>
        <v>0</v>
      </c>
      <c r="M74" s="37"/>
    </row>
    <row r="75" spans="2:14" ht="16.5" hidden="1" x14ac:dyDescent="0.3">
      <c r="B75" s="44" t="s">
        <v>45</v>
      </c>
      <c r="C75" s="11"/>
      <c r="D75" s="20">
        <v>0</v>
      </c>
      <c r="E75" s="36"/>
      <c r="F75" s="3"/>
      <c r="G75" s="35"/>
      <c r="H75" s="21"/>
      <c r="I75" s="36"/>
      <c r="J75" s="3"/>
      <c r="K75" s="35"/>
      <c r="L75" s="20">
        <f>H75-D75</f>
        <v>0</v>
      </c>
      <c r="M75" s="37"/>
    </row>
    <row r="76" spans="2:14" ht="6.75" customHeight="1" x14ac:dyDescent="0.3">
      <c r="B76" s="45"/>
      <c r="C76" s="11"/>
      <c r="D76" s="12"/>
      <c r="E76" s="46"/>
      <c r="G76" s="11"/>
      <c r="H76" s="12"/>
      <c r="I76" s="46"/>
      <c r="K76" s="11"/>
      <c r="L76" s="12"/>
      <c r="M76" s="46"/>
    </row>
    <row r="77" spans="2:14" ht="15.75" x14ac:dyDescent="0.25">
      <c r="B77" s="14" t="s">
        <v>62</v>
      </c>
      <c r="C77" s="11"/>
      <c r="D77" s="31">
        <f>SUM(D78:D86)</f>
        <v>0</v>
      </c>
      <c r="E77" s="32">
        <f>+D77/$D$90</f>
        <v>0</v>
      </c>
      <c r="G77" s="11"/>
      <c r="H77" s="31">
        <f>SUM(H78:H86)</f>
        <v>100000</v>
      </c>
      <c r="I77" s="19">
        <f>+H77/$H$90</f>
        <v>4.0517768420190878E-2</v>
      </c>
      <c r="K77" s="11"/>
      <c r="L77" s="31">
        <f>SUM(L78:L86)</f>
        <v>100000</v>
      </c>
      <c r="M77" s="32">
        <f>+L77/$D$90</f>
        <v>4.229308004853554E-2</v>
      </c>
      <c r="N77" s="33"/>
    </row>
    <row r="78" spans="2:14" s="4" customFormat="1" ht="1.5" customHeight="1" x14ac:dyDescent="0.3">
      <c r="B78" s="91" t="s">
        <v>35</v>
      </c>
      <c r="C78" s="78"/>
      <c r="D78" s="16">
        <f>'Form 2'!P65</f>
        <v>0</v>
      </c>
      <c r="E78" s="100"/>
      <c r="F78" s="281"/>
      <c r="G78" s="99"/>
      <c r="H78" s="284"/>
      <c r="I78" s="100"/>
      <c r="J78" s="281"/>
      <c r="K78" s="99"/>
      <c r="L78" s="16">
        <f t="shared" ref="L78:L86" si="2">H78-D78</f>
        <v>0</v>
      </c>
      <c r="M78" s="46"/>
    </row>
    <row r="79" spans="2:14" ht="16.5" hidden="1" x14ac:dyDescent="0.3">
      <c r="B79" s="34" t="s">
        <v>7</v>
      </c>
      <c r="C79" s="11"/>
      <c r="D79" s="39">
        <f>'Form 2'!P66</f>
        <v>0</v>
      </c>
      <c r="E79" s="36"/>
      <c r="F79" s="3"/>
      <c r="G79" s="35"/>
      <c r="H79" s="40"/>
      <c r="I79" s="36"/>
      <c r="J79" s="3"/>
      <c r="K79" s="35"/>
      <c r="L79" s="39">
        <f t="shared" si="2"/>
        <v>0</v>
      </c>
      <c r="M79" s="37"/>
    </row>
    <row r="80" spans="2:14" ht="16.5" hidden="1" x14ac:dyDescent="0.3">
      <c r="B80" s="34" t="s">
        <v>24</v>
      </c>
      <c r="C80" s="11"/>
      <c r="D80" s="39">
        <f>'Form 2'!P67</f>
        <v>0</v>
      </c>
      <c r="E80" s="36"/>
      <c r="F80" s="3"/>
      <c r="G80" s="35"/>
      <c r="H80" s="40"/>
      <c r="I80" s="36"/>
      <c r="J80" s="3"/>
      <c r="K80" s="35"/>
      <c r="L80" s="39">
        <f t="shared" si="2"/>
        <v>0</v>
      </c>
      <c r="M80" s="37"/>
    </row>
    <row r="81" spans="2:14" ht="16.5" x14ac:dyDescent="0.3">
      <c r="B81" s="34" t="s">
        <v>36</v>
      </c>
      <c r="C81" s="11"/>
      <c r="D81" s="39">
        <f>'Form 2'!P68</f>
        <v>0</v>
      </c>
      <c r="E81" s="36"/>
      <c r="F81" s="3"/>
      <c r="G81" s="35"/>
      <c r="H81" s="40">
        <v>100000</v>
      </c>
      <c r="I81" s="36"/>
      <c r="J81" s="3"/>
      <c r="K81" s="35"/>
      <c r="L81" s="39">
        <f t="shared" si="2"/>
        <v>100000</v>
      </c>
      <c r="M81" s="37"/>
    </row>
    <row r="82" spans="2:14" ht="16.5" hidden="1" x14ac:dyDescent="0.3">
      <c r="B82" s="34" t="s">
        <v>67</v>
      </c>
      <c r="C82" s="11"/>
      <c r="D82" s="39">
        <f>'Form 2'!P69</f>
        <v>0</v>
      </c>
      <c r="E82" s="36"/>
      <c r="F82" s="3"/>
      <c r="G82" s="35"/>
      <c r="H82" s="40"/>
      <c r="I82" s="36"/>
      <c r="J82" s="3"/>
      <c r="K82" s="35"/>
      <c r="L82" s="39">
        <f t="shared" si="2"/>
        <v>0</v>
      </c>
      <c r="M82" s="37"/>
    </row>
    <row r="83" spans="2:14" ht="16.5" hidden="1" x14ac:dyDescent="0.3">
      <c r="B83" s="34" t="s">
        <v>61</v>
      </c>
      <c r="C83" s="11"/>
      <c r="D83" s="39">
        <v>0</v>
      </c>
      <c r="E83" s="36"/>
      <c r="F83" s="3"/>
      <c r="G83" s="35"/>
      <c r="H83" s="40"/>
      <c r="I83" s="36"/>
      <c r="J83" s="3"/>
      <c r="K83" s="35"/>
      <c r="L83" s="39">
        <f t="shared" si="2"/>
        <v>0</v>
      </c>
      <c r="M83" s="37"/>
    </row>
    <row r="84" spans="2:14" ht="16.5" hidden="1" x14ac:dyDescent="0.3">
      <c r="B84" s="34" t="s">
        <v>60</v>
      </c>
      <c r="C84" s="11"/>
      <c r="D84" s="39">
        <v>0</v>
      </c>
      <c r="E84" s="36"/>
      <c r="F84" s="3"/>
      <c r="G84" s="35"/>
      <c r="H84" s="40"/>
      <c r="I84" s="36"/>
      <c r="J84" s="3"/>
      <c r="K84" s="35"/>
      <c r="L84" s="39">
        <f t="shared" si="2"/>
        <v>0</v>
      </c>
      <c r="M84" s="37"/>
    </row>
    <row r="85" spans="2:14" ht="16.5" hidden="1" x14ac:dyDescent="0.3">
      <c r="B85" s="44" t="s">
        <v>34</v>
      </c>
      <c r="C85" s="11"/>
      <c r="D85" s="39">
        <v>0</v>
      </c>
      <c r="E85" s="36"/>
      <c r="F85" s="3"/>
      <c r="G85" s="35"/>
      <c r="H85" s="40"/>
      <c r="I85" s="36"/>
      <c r="J85" s="3"/>
      <c r="K85" s="35"/>
      <c r="L85" s="39">
        <f t="shared" si="2"/>
        <v>0</v>
      </c>
      <c r="M85" s="37"/>
    </row>
    <row r="86" spans="2:14" s="4" customFormat="1" ht="1.5" customHeight="1" x14ac:dyDescent="0.3">
      <c r="B86" s="285" t="s">
        <v>34</v>
      </c>
      <c r="C86" s="78"/>
      <c r="D86" s="20">
        <v>0</v>
      </c>
      <c r="E86" s="100"/>
      <c r="F86" s="281"/>
      <c r="G86" s="99"/>
      <c r="H86" s="282"/>
      <c r="I86" s="100"/>
      <c r="J86" s="281"/>
      <c r="K86" s="99"/>
      <c r="L86" s="20">
        <f t="shared" si="2"/>
        <v>0</v>
      </c>
      <c r="M86" s="46"/>
    </row>
    <row r="87" spans="2:14" ht="6.75" customHeight="1" x14ac:dyDescent="0.3">
      <c r="B87" s="10"/>
      <c r="C87" s="11"/>
      <c r="D87" s="12"/>
      <c r="E87" s="37"/>
      <c r="G87" s="11"/>
      <c r="H87" s="12"/>
      <c r="I87" s="37"/>
      <c r="K87" s="11"/>
      <c r="L87" s="12"/>
      <c r="M87" s="37"/>
    </row>
    <row r="88" spans="2:14" ht="15.75" x14ac:dyDescent="0.25">
      <c r="B88" s="14" t="s">
        <v>17</v>
      </c>
      <c r="C88" s="11"/>
      <c r="D88" s="47">
        <f>ROUND(((D37+D77+D35+D34+D33+D24+D17+D70+D10)/97*3),0)</f>
        <v>70934</v>
      </c>
      <c r="E88" s="32">
        <f>+D88/$D$90</f>
        <v>3.0000173401628197E-2</v>
      </c>
      <c r="G88" s="11"/>
      <c r="H88" s="47">
        <f>ROUND(((H37+H77+H35+H34+H33+H24+H17+H70+H10+H9)/97*3),0)</f>
        <v>70934</v>
      </c>
      <c r="I88" s="19">
        <f>+H88/$H$90</f>
        <v>2.8740873851178194E-2</v>
      </c>
      <c r="K88" s="11"/>
      <c r="L88" s="47">
        <f>H88-D88</f>
        <v>0</v>
      </c>
      <c r="M88" s="32">
        <f>+L88/$D$90</f>
        <v>0</v>
      </c>
      <c r="N88" s="33"/>
    </row>
    <row r="89" spans="2:14" ht="6.75" customHeight="1" thickBot="1" x14ac:dyDescent="0.35">
      <c r="B89" s="10"/>
      <c r="C89" s="11"/>
      <c r="D89" s="31"/>
      <c r="E89" s="37"/>
      <c r="G89" s="11"/>
      <c r="H89" s="31"/>
      <c r="I89" s="37"/>
      <c r="K89" s="11"/>
      <c r="L89" s="31"/>
      <c r="M89" s="37"/>
    </row>
    <row r="90" spans="2:14" ht="18.75" thickBot="1" x14ac:dyDescent="0.3">
      <c r="B90" s="22" t="s">
        <v>8</v>
      </c>
      <c r="C90" s="23"/>
      <c r="D90" s="24">
        <f>D35+D34+D33+D24+D17+D37+D88+D77+D70</f>
        <v>2364453</v>
      </c>
      <c r="E90" s="48">
        <f>SUM(E17:E89)</f>
        <v>1.0000000000000002</v>
      </c>
      <c r="G90" s="23"/>
      <c r="H90" s="24">
        <f>H35+H34+H33+H24+H17+H37+H88+H77+H70</f>
        <v>2468053.0024000001</v>
      </c>
      <c r="I90" s="48">
        <f>SUM(I17:I89)</f>
        <v>0.99999999999999989</v>
      </c>
      <c r="K90" s="23"/>
      <c r="L90" s="24">
        <f>L35+L34+L33+L24+L17+L37+L88+L77+L70</f>
        <v>103600.00240000013</v>
      </c>
      <c r="M90" s="48">
        <f>SUM(M17:M89)</f>
        <v>4.3815631945316791E-2</v>
      </c>
    </row>
    <row r="91" spans="2:14" ht="5.25" customHeight="1" thickBot="1" x14ac:dyDescent="0.35">
      <c r="B91" s="10"/>
      <c r="C91" s="49"/>
      <c r="D91" s="50"/>
      <c r="E91" s="51"/>
      <c r="G91" s="49"/>
      <c r="H91" s="50"/>
      <c r="I91" s="51"/>
      <c r="K91" s="49"/>
      <c r="L91" s="50"/>
      <c r="M91" s="51"/>
    </row>
    <row r="92" spans="2:14" ht="6.75" customHeight="1" x14ac:dyDescent="0.3">
      <c r="B92" s="10"/>
      <c r="C92" s="52"/>
      <c r="D92" s="12"/>
      <c r="E92" s="53"/>
      <c r="G92" s="52"/>
      <c r="H92" s="12"/>
      <c r="I92" s="53"/>
      <c r="K92" s="52"/>
      <c r="L92" s="12"/>
      <c r="M92" s="53"/>
    </row>
    <row r="93" spans="2:14" ht="15" x14ac:dyDescent="0.2">
      <c r="B93" s="14" t="s">
        <v>11</v>
      </c>
      <c r="C93" s="43"/>
      <c r="D93" s="31">
        <f>(D90+D12)</f>
        <v>0</v>
      </c>
      <c r="E93" s="54"/>
      <c r="G93" s="43"/>
      <c r="H93" s="31">
        <f>(H90+H12)</f>
        <v>2.4000001139938831E-3</v>
      </c>
      <c r="I93" s="54"/>
      <c r="K93" s="43"/>
      <c r="L93" s="31">
        <f>(L90+L12)</f>
        <v>2.4000001285457984E-3</v>
      </c>
      <c r="M93" s="54"/>
    </row>
    <row r="95" spans="2:14" x14ac:dyDescent="0.2">
      <c r="D95" s="55" t="s">
        <v>12</v>
      </c>
    </row>
    <row r="96" spans="2:14" x14ac:dyDescent="0.2">
      <c r="D96" s="2"/>
      <c r="H96" s="60" t="s">
        <v>12</v>
      </c>
      <c r="L96" s="33" t="s">
        <v>12</v>
      </c>
    </row>
    <row r="97" spans="4:8" x14ac:dyDescent="0.2">
      <c r="D97" s="2"/>
      <c r="H97" s="2"/>
    </row>
    <row r="98" spans="4:8" x14ac:dyDescent="0.2">
      <c r="D98" s="2"/>
      <c r="H98" s="2"/>
    </row>
    <row r="99" spans="4:8" x14ac:dyDescent="0.2">
      <c r="D99" s="2"/>
      <c r="H99" s="2"/>
    </row>
    <row r="100" spans="4:8" x14ac:dyDescent="0.2">
      <c r="D100" s="2"/>
      <c r="H100" s="2"/>
    </row>
    <row r="101" spans="4:8" x14ac:dyDescent="0.2">
      <c r="D101" s="2"/>
      <c r="H101" s="2"/>
    </row>
    <row r="137" spans="4:8" x14ac:dyDescent="0.2">
      <c r="D137" s="2"/>
      <c r="H137" s="2"/>
    </row>
  </sheetData>
  <sheetProtection algorithmName="SHA-512" hashValue="Hsr3X79a1urlGKC6Pl4TzsfQPlkgSg3pAIYrqv/ugSAYrtLxeyKl0U+hIx58PoVRwEdarrIALhvGdEgSqb50XA==" saltValue="GZJ6NPi6QfYhkdD0jMrLxA==" spinCount="100000" sheet="1" selectLockedCells="1"/>
  <mergeCells count="6">
    <mergeCell ref="C5:E5"/>
    <mergeCell ref="G5:I5"/>
    <mergeCell ref="K5:M5"/>
    <mergeCell ref="B1:M1"/>
    <mergeCell ref="B2:M2"/>
    <mergeCell ref="B3:M3"/>
  </mergeCells>
  <phoneticPr fontId="0" type="noConversion"/>
  <dataValidations count="2">
    <dataValidation type="whole" operator="equal" showErrorMessage="1" errorTitle="Budget must balance" error="Budget is not balancing. Income and expenditure must be equal." sqref="D93 H93 L93">
      <formula1>0</formula1>
    </dataValidation>
    <dataValidation type="whole" allowBlank="1" showErrorMessage="1" errorTitle="Income must be a credit" error="Add a minus infront of the value" sqref="D8:D10 H8:H10 L8 L10">
      <formula1>-9.99999999999999E+44</formula1>
      <formula2>0</formula2>
    </dataValidation>
  </dataValidations>
  <pageMargins left="0.47244094488188981" right="0" top="0" bottom="0" header="0.19685039370078741" footer="0.15748031496062992"/>
  <pageSetup paperSize="9" scale="87" fitToHeight="2" orientation="portrait" r:id="rId1"/>
  <headerFooter alignWithMargins="0">
    <oddHeader>&amp;RForm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6"/>
  <sheetViews>
    <sheetView topLeftCell="A16" zoomScaleNormal="100" zoomScaleSheetLayoutView="80" workbookViewId="0">
      <selection activeCell="C6" sqref="C6:E6"/>
    </sheetView>
  </sheetViews>
  <sheetFormatPr defaultRowHeight="13.5" x14ac:dyDescent="0.25"/>
  <cols>
    <col min="1" max="1" width="2.85546875" style="151" customWidth="1"/>
    <col min="2" max="2" width="50.7109375" style="151" customWidth="1"/>
    <col min="3" max="3" width="2.85546875" style="151" customWidth="1"/>
    <col min="4" max="4" width="14.7109375" style="151" customWidth="1"/>
    <col min="5" max="5" width="9.42578125" style="151" bestFit="1" customWidth="1"/>
    <col min="6" max="6" width="4.7109375" style="151" customWidth="1"/>
    <col min="7" max="7" width="10.85546875" style="151" customWidth="1"/>
    <col min="8" max="8" width="11.7109375" style="151" customWidth="1"/>
    <col min="9" max="9" width="10.140625" style="151" bestFit="1" customWidth="1"/>
    <col min="10" max="10" width="9.5703125" style="151" customWidth="1"/>
    <col min="11" max="16384" width="9.140625" style="151"/>
  </cols>
  <sheetData>
    <row r="1" spans="1:6" ht="20.25" x14ac:dyDescent="0.25">
      <c r="A1" s="294" t="s">
        <v>83</v>
      </c>
      <c r="B1" s="294"/>
      <c r="C1" s="294"/>
      <c r="D1" s="294"/>
      <c r="E1" s="294"/>
      <c r="F1" s="150"/>
    </row>
    <row r="2" spans="1:6" ht="18" x14ac:dyDescent="0.25">
      <c r="A2" s="295" t="str">
        <f>'Form 3'!B2:B2</f>
        <v>2019/20</v>
      </c>
      <c r="B2" s="295"/>
      <c r="C2" s="295"/>
      <c r="D2" s="295"/>
      <c r="E2" s="295"/>
      <c r="F2" s="150"/>
    </row>
    <row r="3" spans="1:6" ht="5.25" customHeight="1" x14ac:dyDescent="0.25">
      <c r="A3" s="152"/>
      <c r="B3" s="152"/>
      <c r="C3" s="152"/>
      <c r="D3" s="152"/>
      <c r="E3" s="152"/>
      <c r="F3" s="150"/>
    </row>
    <row r="4" spans="1:6" ht="18" x14ac:dyDescent="0.25">
      <c r="A4" s="296" t="s">
        <v>137</v>
      </c>
      <c r="B4" s="296"/>
      <c r="C4" s="296"/>
      <c r="D4" s="296"/>
      <c r="E4" s="296"/>
      <c r="F4" s="150"/>
    </row>
    <row r="5" spans="1:6" ht="18" x14ac:dyDescent="0.25">
      <c r="A5" s="153"/>
      <c r="B5" s="153"/>
      <c r="C5" s="150"/>
      <c r="D5" s="150"/>
    </row>
    <row r="6" spans="1:6" ht="18.75" thickBot="1" x14ac:dyDescent="0.3">
      <c r="A6" s="154"/>
      <c r="B6" s="153"/>
      <c r="C6" s="297" t="s">
        <v>248</v>
      </c>
      <c r="D6" s="298"/>
      <c r="E6" s="298"/>
      <c r="F6" s="155"/>
    </row>
    <row r="7" spans="1:6" ht="18" x14ac:dyDescent="0.25">
      <c r="A7" s="154"/>
      <c r="B7" s="156" t="s">
        <v>0</v>
      </c>
      <c r="C7" s="157"/>
      <c r="D7" s="158" t="s">
        <v>25</v>
      </c>
      <c r="E7" s="159" t="s">
        <v>12</v>
      </c>
      <c r="F7" s="160"/>
    </row>
    <row r="8" spans="1:6" x14ac:dyDescent="0.25">
      <c r="C8" s="161"/>
      <c r="D8" s="162"/>
      <c r="E8" s="163"/>
    </row>
    <row r="9" spans="1:6" x14ac:dyDescent="0.25">
      <c r="A9" s="164"/>
      <c r="B9" s="165" t="s">
        <v>130</v>
      </c>
      <c r="C9" s="161"/>
      <c r="D9" s="166">
        <f>SUM(D10:D19)</f>
        <v>0</v>
      </c>
      <c r="E9" s="167">
        <f>+D9/D31</f>
        <v>0</v>
      </c>
    </row>
    <row r="10" spans="1:6" x14ac:dyDescent="0.25">
      <c r="B10" s="151" t="s">
        <v>84</v>
      </c>
      <c r="C10" s="161"/>
      <c r="D10" s="168"/>
      <c r="E10" s="169"/>
    </row>
    <row r="11" spans="1:6" x14ac:dyDescent="0.25">
      <c r="B11" s="151" t="s">
        <v>84</v>
      </c>
      <c r="C11" s="161"/>
      <c r="D11" s="170"/>
      <c r="E11" s="169"/>
    </row>
    <row r="12" spans="1:6" x14ac:dyDescent="0.25">
      <c r="B12" s="151" t="s">
        <v>84</v>
      </c>
      <c r="C12" s="161"/>
      <c r="D12" s="170"/>
      <c r="E12" s="169"/>
    </row>
    <row r="13" spans="1:6" x14ac:dyDescent="0.25">
      <c r="B13" s="151" t="s">
        <v>84</v>
      </c>
      <c r="C13" s="161"/>
      <c r="D13" s="170"/>
      <c r="E13" s="169"/>
    </row>
    <row r="14" spans="1:6" x14ac:dyDescent="0.25">
      <c r="B14" s="151" t="s">
        <v>84</v>
      </c>
      <c r="C14" s="161"/>
      <c r="D14" s="170"/>
      <c r="E14" s="169"/>
    </row>
    <row r="15" spans="1:6" x14ac:dyDescent="0.25">
      <c r="B15" s="151" t="s">
        <v>84</v>
      </c>
      <c r="C15" s="161"/>
      <c r="D15" s="170"/>
      <c r="E15" s="169"/>
    </row>
    <row r="16" spans="1:6" x14ac:dyDescent="0.25">
      <c r="B16" s="151" t="s">
        <v>84</v>
      </c>
      <c r="C16" s="161"/>
      <c r="D16" s="170"/>
      <c r="E16" s="169"/>
    </row>
    <row r="17" spans="1:11" x14ac:dyDescent="0.25">
      <c r="B17" s="151" t="s">
        <v>84</v>
      </c>
      <c r="C17" s="161"/>
      <c r="D17" s="170"/>
      <c r="E17" s="169"/>
    </row>
    <row r="18" spans="1:11" x14ac:dyDescent="0.25">
      <c r="A18" s="171"/>
      <c r="B18" s="151" t="s">
        <v>84</v>
      </c>
      <c r="C18" s="161"/>
      <c r="D18" s="170"/>
      <c r="E18" s="169"/>
      <c r="H18" s="172"/>
      <c r="I18" s="173"/>
      <c r="J18" s="162"/>
    </row>
    <row r="19" spans="1:11" x14ac:dyDescent="0.25">
      <c r="A19" s="171"/>
      <c r="B19" s="151" t="s">
        <v>84</v>
      </c>
      <c r="C19" s="161"/>
      <c r="D19" s="174"/>
      <c r="E19" s="169"/>
      <c r="H19" s="172"/>
      <c r="I19" s="173"/>
      <c r="J19" s="162"/>
    </row>
    <row r="20" spans="1:11" x14ac:dyDescent="0.25">
      <c r="A20" s="171"/>
      <c r="C20" s="161"/>
      <c r="D20" s="175"/>
      <c r="E20" s="169"/>
      <c r="H20" s="172"/>
      <c r="I20" s="173"/>
      <c r="J20" s="162"/>
    </row>
    <row r="21" spans="1:11" x14ac:dyDescent="0.25">
      <c r="A21" s="164"/>
      <c r="B21" s="165" t="s">
        <v>62</v>
      </c>
      <c r="C21" s="176"/>
      <c r="D21" s="177">
        <f>SUM(D22:D29)</f>
        <v>100000</v>
      </c>
      <c r="E21" s="178">
        <f>D21/D31</f>
        <v>1</v>
      </c>
    </row>
    <row r="22" spans="1:11" x14ac:dyDescent="0.25">
      <c r="A22" s="171"/>
      <c r="B22" s="151" t="s">
        <v>6</v>
      </c>
      <c r="C22" s="176"/>
      <c r="D22" s="168"/>
      <c r="E22" s="179"/>
    </row>
    <row r="23" spans="1:11" x14ac:dyDescent="0.25">
      <c r="A23" s="171"/>
      <c r="B23" s="151" t="s">
        <v>7</v>
      </c>
      <c r="C23" s="176"/>
      <c r="D23" s="180"/>
      <c r="E23" s="179"/>
    </row>
    <row r="24" spans="1:11" x14ac:dyDescent="0.25">
      <c r="A24" s="171"/>
      <c r="B24" s="151" t="s">
        <v>24</v>
      </c>
      <c r="C24" s="176"/>
      <c r="D24" s="170"/>
      <c r="E24" s="179"/>
    </row>
    <row r="25" spans="1:11" x14ac:dyDescent="0.25">
      <c r="A25" s="171"/>
      <c r="B25" s="151" t="s">
        <v>36</v>
      </c>
      <c r="C25" s="176"/>
      <c r="D25" s="170">
        <v>100000</v>
      </c>
      <c r="E25" s="179"/>
    </row>
    <row r="26" spans="1:11" x14ac:dyDescent="0.25">
      <c r="A26" s="171"/>
      <c r="B26" s="151" t="s">
        <v>67</v>
      </c>
      <c r="C26" s="176"/>
      <c r="D26" s="180"/>
      <c r="E26" s="179"/>
    </row>
    <row r="27" spans="1:11" x14ac:dyDescent="0.25">
      <c r="A27" s="171"/>
      <c r="B27" s="151" t="s">
        <v>61</v>
      </c>
      <c r="C27" s="176"/>
      <c r="D27" s="170"/>
      <c r="E27" s="179"/>
    </row>
    <row r="28" spans="1:11" x14ac:dyDescent="0.25">
      <c r="A28" s="171"/>
      <c r="B28" s="151" t="s">
        <v>60</v>
      </c>
      <c r="C28" s="176"/>
      <c r="D28" s="170"/>
      <c r="E28" s="179"/>
    </row>
    <row r="29" spans="1:11" x14ac:dyDescent="0.25">
      <c r="A29" s="171"/>
      <c r="B29" s="151" t="s">
        <v>34</v>
      </c>
      <c r="C29" s="176"/>
      <c r="D29" s="174"/>
      <c r="E29" s="179"/>
    </row>
    <row r="30" spans="1:11" ht="14.25" thickBot="1" x14ac:dyDescent="0.3">
      <c r="A30" s="171"/>
      <c r="C30" s="176"/>
      <c r="D30" s="175"/>
      <c r="E30" s="179"/>
    </row>
    <row r="31" spans="1:11" ht="14.25" thickBot="1" x14ac:dyDescent="0.3">
      <c r="A31" s="181" t="s">
        <v>12</v>
      </c>
      <c r="B31" s="181" t="s">
        <v>8</v>
      </c>
      <c r="C31" s="182"/>
      <c r="D31" s="183">
        <f>D9+D21</f>
        <v>100000</v>
      </c>
      <c r="E31" s="184">
        <f>SUM(E9:E30)</f>
        <v>1</v>
      </c>
      <c r="F31" s="185"/>
      <c r="G31" s="185"/>
      <c r="H31" s="185"/>
      <c r="I31" s="185"/>
      <c r="J31" s="185"/>
      <c r="K31" s="185"/>
    </row>
    <row r="32" spans="1:11" ht="14.25" thickBot="1" x14ac:dyDescent="0.3">
      <c r="C32" s="186"/>
      <c r="D32" s="187"/>
      <c r="E32" s="188"/>
    </row>
    <row r="33" spans="1:10" x14ac:dyDescent="0.25">
      <c r="D33" s="189"/>
    </row>
    <row r="34" spans="1:10" hidden="1" x14ac:dyDescent="0.25">
      <c r="C34" s="190"/>
      <c r="D34" s="191"/>
      <c r="E34" s="192"/>
    </row>
    <row r="35" spans="1:10" hidden="1" x14ac:dyDescent="0.25">
      <c r="B35" s="165" t="s">
        <v>68</v>
      </c>
      <c r="C35" s="161"/>
      <c r="D35" s="166">
        <f>SUM(D36:D45)</f>
        <v>1847575</v>
      </c>
      <c r="E35" s="193"/>
      <c r="H35" s="194" t="s">
        <v>2</v>
      </c>
      <c r="I35" s="194" t="s">
        <v>93</v>
      </c>
      <c r="J35" s="194" t="s">
        <v>94</v>
      </c>
    </row>
    <row r="36" spans="1:10" hidden="1" x14ac:dyDescent="0.25">
      <c r="A36" s="162"/>
      <c r="B36" s="162"/>
      <c r="C36" s="161"/>
      <c r="D36" s="195"/>
      <c r="E36" s="193"/>
      <c r="F36" s="162"/>
    </row>
    <row r="37" spans="1:10" hidden="1" x14ac:dyDescent="0.25">
      <c r="A37" s="162"/>
      <c r="B37" s="162" t="s">
        <v>86</v>
      </c>
      <c r="C37" s="161"/>
      <c r="D37" s="196"/>
      <c r="E37" s="193"/>
      <c r="F37" s="162"/>
      <c r="H37" s="197"/>
      <c r="I37" s="197"/>
    </row>
    <row r="38" spans="1:10" hidden="1" x14ac:dyDescent="0.25">
      <c r="A38" s="162"/>
      <c r="B38" s="162" t="s">
        <v>85</v>
      </c>
      <c r="C38" s="161"/>
      <c r="D38" s="198">
        <v>210669</v>
      </c>
      <c r="E38" s="193"/>
      <c r="F38" s="162"/>
      <c r="H38" s="197">
        <v>104137</v>
      </c>
      <c r="I38" s="197">
        <v>83299</v>
      </c>
    </row>
    <row r="39" spans="1:10" hidden="1" x14ac:dyDescent="0.25">
      <c r="A39" s="162"/>
      <c r="B39" s="151" t="s">
        <v>69</v>
      </c>
      <c r="C39" s="161"/>
      <c r="D39" s="198">
        <v>172257</v>
      </c>
      <c r="E39" s="193"/>
      <c r="F39" s="162"/>
      <c r="H39" s="197">
        <v>78538</v>
      </c>
      <c r="I39" s="197">
        <v>71781</v>
      </c>
    </row>
    <row r="40" spans="1:10" hidden="1" x14ac:dyDescent="0.25">
      <c r="B40" s="151" t="s">
        <v>70</v>
      </c>
      <c r="C40" s="161"/>
      <c r="D40" s="198">
        <v>240667</v>
      </c>
      <c r="E40" s="193"/>
      <c r="H40" s="197">
        <v>57198</v>
      </c>
      <c r="I40" s="197">
        <v>159879</v>
      </c>
    </row>
    <row r="41" spans="1:10" hidden="1" x14ac:dyDescent="0.25">
      <c r="B41" s="151" t="s">
        <v>71</v>
      </c>
      <c r="C41" s="161"/>
      <c r="D41" s="198">
        <v>175502</v>
      </c>
      <c r="E41" s="193"/>
      <c r="H41" s="197"/>
      <c r="I41" s="197">
        <v>72869</v>
      </c>
    </row>
    <row r="42" spans="1:10" hidden="1" x14ac:dyDescent="0.25">
      <c r="B42" s="151" t="s">
        <v>72</v>
      </c>
      <c r="C42" s="161"/>
      <c r="D42" s="198">
        <v>485392</v>
      </c>
      <c r="E42" s="193"/>
      <c r="H42" s="197">
        <v>3377</v>
      </c>
      <c r="I42" s="197">
        <v>45597</v>
      </c>
      <c r="J42" s="197">
        <v>281780</v>
      </c>
    </row>
    <row r="43" spans="1:10" hidden="1" x14ac:dyDescent="0.25">
      <c r="B43" s="151" t="s">
        <v>73</v>
      </c>
      <c r="C43" s="161"/>
      <c r="D43" s="198">
        <v>236490</v>
      </c>
      <c r="E43" s="193"/>
      <c r="H43" s="197">
        <v>3685</v>
      </c>
      <c r="I43" s="197">
        <v>39122</v>
      </c>
    </row>
    <row r="44" spans="1:10" hidden="1" x14ac:dyDescent="0.25">
      <c r="B44" s="151" t="s">
        <v>74</v>
      </c>
      <c r="C44" s="161"/>
      <c r="D44" s="198">
        <v>179153</v>
      </c>
      <c r="E44" s="193"/>
      <c r="H44" s="197">
        <v>3685</v>
      </c>
      <c r="I44" s="197"/>
    </row>
    <row r="45" spans="1:10" hidden="1" x14ac:dyDescent="0.25">
      <c r="B45" s="151" t="s">
        <v>75</v>
      </c>
      <c r="C45" s="161"/>
      <c r="D45" s="199">
        <v>147445</v>
      </c>
      <c r="E45" s="193"/>
      <c r="H45" s="197"/>
      <c r="I45" s="197"/>
    </row>
    <row r="46" spans="1:10" ht="14.25" hidden="1" thickBot="1" x14ac:dyDescent="0.3">
      <c r="C46" s="186"/>
      <c r="D46" s="200"/>
      <c r="E46" s="188"/>
    </row>
    <row r="47" spans="1:10" ht="14.25" hidden="1" thickBot="1" x14ac:dyDescent="0.3"/>
    <row r="48" spans="1:10" hidden="1" x14ac:dyDescent="0.25">
      <c r="B48" s="201"/>
      <c r="C48" s="190"/>
      <c r="D48" s="202"/>
      <c r="E48" s="192"/>
    </row>
    <row r="49" spans="2:7" hidden="1" x14ac:dyDescent="0.25">
      <c r="B49" s="203" t="s">
        <v>91</v>
      </c>
      <c r="C49" s="161"/>
      <c r="D49" s="204">
        <f>SUM(D50:D54)</f>
        <v>-532744</v>
      </c>
      <c r="E49" s="193"/>
    </row>
    <row r="50" spans="2:7" hidden="1" x14ac:dyDescent="0.25">
      <c r="B50" s="201"/>
      <c r="C50" s="161"/>
      <c r="D50" s="205"/>
      <c r="E50" s="193"/>
    </row>
    <row r="51" spans="2:7" hidden="1" x14ac:dyDescent="0.25">
      <c r="B51" s="201" t="s">
        <v>92</v>
      </c>
      <c r="C51" s="161"/>
      <c r="D51" s="198">
        <f>-146792+11056</f>
        <v>-135736</v>
      </c>
      <c r="E51" s="193"/>
    </row>
    <row r="52" spans="2:7" hidden="1" x14ac:dyDescent="0.25">
      <c r="B52" s="201"/>
      <c r="C52" s="161"/>
      <c r="D52" s="198"/>
      <c r="E52" s="193"/>
    </row>
    <row r="53" spans="2:7" hidden="1" x14ac:dyDescent="0.25">
      <c r="B53" s="201" t="s">
        <v>90</v>
      </c>
      <c r="C53" s="161"/>
      <c r="D53" s="198">
        <v>-397008</v>
      </c>
      <c r="E53" s="193"/>
    </row>
    <row r="54" spans="2:7" hidden="1" x14ac:dyDescent="0.25">
      <c r="B54" s="201"/>
      <c r="C54" s="161"/>
      <c r="D54" s="199"/>
      <c r="E54" s="193"/>
    </row>
    <row r="55" spans="2:7" ht="14.25" hidden="1" thickBot="1" x14ac:dyDescent="0.3">
      <c r="B55" s="201"/>
      <c r="C55" s="186"/>
      <c r="D55" s="200"/>
      <c r="E55" s="188"/>
    </row>
    <row r="56" spans="2:7" ht="14.25" hidden="1" thickBot="1" x14ac:dyDescent="0.3"/>
    <row r="57" spans="2:7" hidden="1" x14ac:dyDescent="0.25">
      <c r="B57" s="165" t="s">
        <v>76</v>
      </c>
      <c r="C57" s="190"/>
      <c r="D57" s="191"/>
      <c r="E57" s="192"/>
    </row>
    <row r="58" spans="2:7" hidden="1" x14ac:dyDescent="0.25">
      <c r="C58" s="161"/>
      <c r="D58" s="166">
        <f>SUM(D59:D73)</f>
        <v>-1331029.75</v>
      </c>
      <c r="E58" s="193"/>
    </row>
    <row r="59" spans="2:7" hidden="1" x14ac:dyDescent="0.25">
      <c r="B59" s="162" t="s">
        <v>86</v>
      </c>
      <c r="C59" s="161"/>
      <c r="D59" s="206"/>
      <c r="E59" s="193"/>
    </row>
    <row r="60" spans="2:7" hidden="1" x14ac:dyDescent="0.25">
      <c r="B60" s="162" t="s">
        <v>85</v>
      </c>
      <c r="C60" s="161"/>
      <c r="D60" s="207">
        <f>-100857</f>
        <v>-100857</v>
      </c>
      <c r="E60" s="193"/>
      <c r="G60" s="151" t="s">
        <v>88</v>
      </c>
    </row>
    <row r="61" spans="2:7" hidden="1" x14ac:dyDescent="0.25">
      <c r="B61" s="162" t="s">
        <v>85</v>
      </c>
      <c r="C61" s="161"/>
      <c r="D61" s="207">
        <v>-6000</v>
      </c>
      <c r="E61" s="193"/>
      <c r="G61" s="151" t="s">
        <v>89</v>
      </c>
    </row>
    <row r="62" spans="2:7" hidden="1" x14ac:dyDescent="0.25">
      <c r="B62" s="151" t="s">
        <v>69</v>
      </c>
      <c r="C62" s="161"/>
      <c r="D62" s="207">
        <v>-429673</v>
      </c>
      <c r="E62" s="193"/>
      <c r="G62" s="151" t="s">
        <v>87</v>
      </c>
    </row>
    <row r="63" spans="2:7" hidden="1" x14ac:dyDescent="0.25">
      <c r="B63" s="151" t="s">
        <v>69</v>
      </c>
      <c r="C63" s="161"/>
      <c r="D63" s="207">
        <v>-14140</v>
      </c>
      <c r="E63" s="193"/>
      <c r="G63" s="151" t="s">
        <v>78</v>
      </c>
    </row>
    <row r="64" spans="2:7" hidden="1" x14ac:dyDescent="0.25">
      <c r="B64" s="151" t="s">
        <v>69</v>
      </c>
      <c r="C64" s="161"/>
      <c r="D64" s="207">
        <v>-21298.75</v>
      </c>
      <c r="E64" s="193"/>
      <c r="G64" s="151" t="s">
        <v>79</v>
      </c>
    </row>
    <row r="65" spans="2:7" hidden="1" x14ac:dyDescent="0.25">
      <c r="B65" s="151" t="s">
        <v>69</v>
      </c>
      <c r="C65" s="161"/>
      <c r="D65" s="207">
        <v>-11700</v>
      </c>
      <c r="E65" s="193"/>
      <c r="G65" s="151" t="s">
        <v>80</v>
      </c>
    </row>
    <row r="66" spans="2:7" hidden="1" x14ac:dyDescent="0.25">
      <c r="B66" s="151" t="s">
        <v>69</v>
      </c>
      <c r="C66" s="161"/>
      <c r="D66" s="207">
        <v>-13339</v>
      </c>
      <c r="E66" s="193"/>
      <c r="G66" s="151" t="s">
        <v>81</v>
      </c>
    </row>
    <row r="67" spans="2:7" hidden="1" x14ac:dyDescent="0.25">
      <c r="B67" s="151" t="s">
        <v>70</v>
      </c>
      <c r="C67" s="161"/>
      <c r="D67" s="198">
        <v>-49123</v>
      </c>
      <c r="E67" s="193"/>
      <c r="G67" s="151" t="s">
        <v>77</v>
      </c>
    </row>
    <row r="68" spans="2:7" hidden="1" x14ac:dyDescent="0.25">
      <c r="B68" s="151" t="s">
        <v>71</v>
      </c>
      <c r="C68" s="161"/>
      <c r="D68" s="198"/>
      <c r="E68" s="193"/>
    </row>
    <row r="69" spans="2:7" hidden="1" x14ac:dyDescent="0.25">
      <c r="B69" s="151" t="s">
        <v>72</v>
      </c>
      <c r="C69" s="161"/>
      <c r="D69" s="198">
        <v>-191460</v>
      </c>
      <c r="E69" s="193"/>
      <c r="G69" s="151" t="s">
        <v>77</v>
      </c>
    </row>
    <row r="70" spans="2:7" hidden="1" x14ac:dyDescent="0.25">
      <c r="B70" s="151" t="s">
        <v>73</v>
      </c>
      <c r="C70" s="161"/>
      <c r="D70" s="198">
        <v>-482383</v>
      </c>
      <c r="E70" s="193"/>
      <c r="G70" s="151" t="s">
        <v>77</v>
      </c>
    </row>
    <row r="71" spans="2:7" hidden="1" x14ac:dyDescent="0.25">
      <c r="B71" s="151" t="s">
        <v>74</v>
      </c>
      <c r="C71" s="161"/>
      <c r="D71" s="198"/>
      <c r="E71" s="193"/>
    </row>
    <row r="72" spans="2:7" hidden="1" x14ac:dyDescent="0.25">
      <c r="B72" s="151" t="s">
        <v>75</v>
      </c>
      <c r="C72" s="161"/>
      <c r="D72" s="198">
        <v>-11056</v>
      </c>
      <c r="E72" s="193"/>
      <c r="G72" s="151" t="s">
        <v>82</v>
      </c>
    </row>
    <row r="73" spans="2:7" hidden="1" x14ac:dyDescent="0.25">
      <c r="C73" s="161"/>
      <c r="D73" s="199"/>
      <c r="E73" s="193"/>
    </row>
    <row r="74" spans="2:7" ht="14.25" hidden="1" thickBot="1" x14ac:dyDescent="0.3">
      <c r="C74" s="186"/>
      <c r="D74" s="200"/>
      <c r="E74" s="188"/>
    </row>
    <row r="75" spans="2:7" hidden="1" x14ac:dyDescent="0.25"/>
    <row r="76" spans="2:7" ht="14.25" hidden="1" thickBot="1" x14ac:dyDescent="0.3">
      <c r="D76" s="208">
        <f>+D35+D58+D49</f>
        <v>-16198.75</v>
      </c>
    </row>
  </sheetData>
  <mergeCells count="4">
    <mergeCell ref="A1:E1"/>
    <mergeCell ref="A2:E2"/>
    <mergeCell ref="A4:E4"/>
    <mergeCell ref="C6:E6"/>
  </mergeCells>
  <pageMargins left="0.54" right="0.19685039370078741" top="0.54"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opLeftCell="A34" workbookViewId="0">
      <selection activeCell="E4" sqref="E4"/>
    </sheetView>
  </sheetViews>
  <sheetFormatPr defaultRowHeight="13.5" x14ac:dyDescent="0.25"/>
  <cols>
    <col min="1" max="1" width="17.85546875" style="226" customWidth="1"/>
    <col min="2" max="2" width="27.7109375" style="227" customWidth="1"/>
    <col min="3" max="3" width="21.42578125" style="227" customWidth="1"/>
    <col min="4" max="4" width="14.140625" style="227" bestFit="1" customWidth="1"/>
    <col min="5" max="9" width="12.85546875" style="227" bestFit="1" customWidth="1"/>
    <col min="10" max="10" width="14.140625" style="227" bestFit="1" customWidth="1"/>
    <col min="11" max="11" width="12.85546875" style="227" bestFit="1" customWidth="1"/>
    <col min="12" max="12" width="11.28515625" style="228" bestFit="1" customWidth="1"/>
    <col min="13" max="13" width="10.28515625" style="229" customWidth="1"/>
    <col min="14" max="14" width="11.85546875" style="228" bestFit="1" customWidth="1"/>
    <col min="15" max="16384" width="9.140625" style="227"/>
  </cols>
  <sheetData>
    <row r="1" spans="1:14" s="165" customFormat="1" ht="20.25" x14ac:dyDescent="0.2">
      <c r="A1" s="294" t="s">
        <v>244</v>
      </c>
      <c r="B1" s="294"/>
      <c r="C1" s="294"/>
      <c r="D1" s="294"/>
      <c r="E1" s="294"/>
      <c r="F1" s="294"/>
      <c r="G1" s="294"/>
      <c r="H1" s="294"/>
      <c r="I1" s="294"/>
      <c r="J1" s="294"/>
      <c r="K1" s="294"/>
      <c r="L1" s="294"/>
      <c r="M1" s="294"/>
      <c r="N1" s="294"/>
    </row>
    <row r="2" spans="1:14" ht="14.25" thickBot="1" x14ac:dyDescent="0.3"/>
    <row r="3" spans="1:14" s="238" customFormat="1" ht="39" thickBot="1" x14ac:dyDescent="0.25">
      <c r="A3" s="230" t="s">
        <v>206</v>
      </c>
      <c r="B3" s="231" t="s">
        <v>207</v>
      </c>
      <c r="C3" s="232" t="s">
        <v>208</v>
      </c>
      <c r="D3" s="233" t="s">
        <v>209</v>
      </c>
      <c r="E3" s="234" t="s">
        <v>210</v>
      </c>
      <c r="F3" s="234" t="s">
        <v>211</v>
      </c>
      <c r="G3" s="234" t="s">
        <v>212</v>
      </c>
      <c r="H3" s="234" t="s">
        <v>213</v>
      </c>
      <c r="I3" s="234" t="s">
        <v>214</v>
      </c>
      <c r="J3" s="234" t="s">
        <v>215</v>
      </c>
      <c r="K3" s="234" t="s">
        <v>216</v>
      </c>
      <c r="L3" s="235" t="s">
        <v>217</v>
      </c>
      <c r="M3" s="236" t="s">
        <v>218</v>
      </c>
      <c r="N3" s="237" t="s">
        <v>219</v>
      </c>
    </row>
    <row r="4" spans="1:14" x14ac:dyDescent="0.25">
      <c r="A4" s="239" t="s">
        <v>220</v>
      </c>
      <c r="B4" s="240"/>
      <c r="C4" s="240"/>
      <c r="D4" s="241"/>
      <c r="E4" s="242" t="e">
        <f>+N4*12</f>
        <v>#DIV/0!</v>
      </c>
      <c r="F4" s="242" t="e">
        <f>+N4*12</f>
        <v>#DIV/0!</v>
      </c>
      <c r="G4" s="242" t="e">
        <f t="shared" ref="G4:G18" si="0">+N4*12</f>
        <v>#DIV/0!</v>
      </c>
      <c r="H4" s="242" t="e">
        <f t="shared" ref="H4:H23" si="1">+N4*12</f>
        <v>#DIV/0!</v>
      </c>
      <c r="I4" s="242" t="e">
        <f t="shared" ref="I4:I28" si="2">+N4*12</f>
        <v>#DIV/0!</v>
      </c>
      <c r="J4" s="242" t="e">
        <f>SUM(E4:I4)</f>
        <v>#DIV/0!</v>
      </c>
      <c r="K4" s="242" t="e">
        <f>D4-J4</f>
        <v>#DIV/0!</v>
      </c>
      <c r="L4" s="243" t="e">
        <f>+D4/M4</f>
        <v>#DIV/0!</v>
      </c>
      <c r="M4" s="244"/>
      <c r="N4" s="245" t="e">
        <f>+L4/12</f>
        <v>#DIV/0!</v>
      </c>
    </row>
    <row r="5" spans="1:14" x14ac:dyDescent="0.25">
      <c r="A5" s="246"/>
      <c r="B5" s="247"/>
      <c r="C5" s="247"/>
      <c r="D5" s="248"/>
      <c r="E5" s="249" t="e">
        <f t="shared" ref="E5:E7" si="3">+N5*12</f>
        <v>#DIV/0!</v>
      </c>
      <c r="F5" s="249" t="e">
        <f t="shared" ref="F5:F7" si="4">+N5*12</f>
        <v>#DIV/0!</v>
      </c>
      <c r="G5" s="249" t="e">
        <f t="shared" si="0"/>
        <v>#DIV/0!</v>
      </c>
      <c r="H5" s="249" t="e">
        <f t="shared" si="1"/>
        <v>#DIV/0!</v>
      </c>
      <c r="I5" s="249" t="e">
        <f t="shared" si="2"/>
        <v>#DIV/0!</v>
      </c>
      <c r="J5" s="249" t="e">
        <f t="shared" ref="J5:J7" si="5">SUM(E5:I5)</f>
        <v>#DIV/0!</v>
      </c>
      <c r="K5" s="249" t="e">
        <f t="shared" ref="K5:K7" si="6">D5-J5</f>
        <v>#DIV/0!</v>
      </c>
      <c r="L5" s="250" t="e">
        <f t="shared" ref="L5:L28" si="7">+D5/M5</f>
        <v>#DIV/0!</v>
      </c>
      <c r="M5" s="251"/>
      <c r="N5" s="252" t="e">
        <f t="shared" ref="N5:N7" si="8">+L5/12</f>
        <v>#DIV/0!</v>
      </c>
    </row>
    <row r="6" spans="1:14" x14ac:dyDescent="0.25">
      <c r="A6" s="246"/>
      <c r="B6" s="247"/>
      <c r="C6" s="247"/>
      <c r="D6" s="248"/>
      <c r="E6" s="249" t="e">
        <f t="shared" si="3"/>
        <v>#DIV/0!</v>
      </c>
      <c r="F6" s="249" t="e">
        <f t="shared" si="4"/>
        <v>#DIV/0!</v>
      </c>
      <c r="G6" s="249" t="e">
        <f t="shared" si="0"/>
        <v>#DIV/0!</v>
      </c>
      <c r="H6" s="249" t="e">
        <f t="shared" si="1"/>
        <v>#DIV/0!</v>
      </c>
      <c r="I6" s="249" t="e">
        <f t="shared" si="2"/>
        <v>#DIV/0!</v>
      </c>
      <c r="J6" s="249" t="e">
        <f t="shared" si="5"/>
        <v>#DIV/0!</v>
      </c>
      <c r="K6" s="249" t="e">
        <f t="shared" si="6"/>
        <v>#DIV/0!</v>
      </c>
      <c r="L6" s="250" t="e">
        <f t="shared" si="7"/>
        <v>#DIV/0!</v>
      </c>
      <c r="M6" s="251"/>
      <c r="N6" s="252" t="e">
        <f t="shared" si="8"/>
        <v>#DIV/0!</v>
      </c>
    </row>
    <row r="7" spans="1:14" x14ac:dyDescent="0.25">
      <c r="A7" s="246"/>
      <c r="B7" s="247"/>
      <c r="C7" s="247"/>
      <c r="D7" s="248"/>
      <c r="E7" s="249" t="e">
        <f t="shared" si="3"/>
        <v>#DIV/0!</v>
      </c>
      <c r="F7" s="249" t="e">
        <f t="shared" si="4"/>
        <v>#DIV/0!</v>
      </c>
      <c r="G7" s="249" t="e">
        <f t="shared" si="0"/>
        <v>#DIV/0!</v>
      </c>
      <c r="H7" s="249" t="e">
        <f t="shared" si="1"/>
        <v>#DIV/0!</v>
      </c>
      <c r="I7" s="249" t="e">
        <f t="shared" si="2"/>
        <v>#DIV/0!</v>
      </c>
      <c r="J7" s="249" t="e">
        <f t="shared" si="5"/>
        <v>#DIV/0!</v>
      </c>
      <c r="K7" s="249" t="e">
        <f t="shared" si="6"/>
        <v>#DIV/0!</v>
      </c>
      <c r="L7" s="250" t="e">
        <f t="shared" si="7"/>
        <v>#DIV/0!</v>
      </c>
      <c r="M7" s="251"/>
      <c r="N7" s="252" t="e">
        <f t="shared" si="8"/>
        <v>#DIV/0!</v>
      </c>
    </row>
    <row r="8" spans="1:14" x14ac:dyDescent="0.25">
      <c r="A8" s="246"/>
      <c r="B8" s="247"/>
      <c r="C8" s="247"/>
      <c r="D8" s="248"/>
      <c r="E8" s="249" t="e">
        <f>+N8*12</f>
        <v>#DIV/0!</v>
      </c>
      <c r="F8" s="249" t="e">
        <f>+N8*12</f>
        <v>#DIV/0!</v>
      </c>
      <c r="G8" s="249" t="e">
        <f t="shared" si="0"/>
        <v>#DIV/0!</v>
      </c>
      <c r="H8" s="249" t="e">
        <f t="shared" si="1"/>
        <v>#DIV/0!</v>
      </c>
      <c r="I8" s="249" t="e">
        <f t="shared" si="2"/>
        <v>#DIV/0!</v>
      </c>
      <c r="J8" s="249" t="e">
        <f>SUM(E8:I8)</f>
        <v>#DIV/0!</v>
      </c>
      <c r="K8" s="249" t="e">
        <f>D8-J8</f>
        <v>#DIV/0!</v>
      </c>
      <c r="L8" s="250" t="e">
        <f t="shared" si="7"/>
        <v>#DIV/0!</v>
      </c>
      <c r="M8" s="251"/>
      <c r="N8" s="252" t="e">
        <f>+L8/12</f>
        <v>#DIV/0!</v>
      </c>
    </row>
    <row r="9" spans="1:14" x14ac:dyDescent="0.25">
      <c r="A9" s="246" t="s">
        <v>221</v>
      </c>
      <c r="B9" s="247"/>
      <c r="C9" s="247"/>
      <c r="D9" s="248"/>
      <c r="E9" s="249"/>
      <c r="F9" s="249" t="e">
        <f>+N9*12</f>
        <v>#DIV/0!</v>
      </c>
      <c r="G9" s="249" t="e">
        <f t="shared" si="0"/>
        <v>#DIV/0!</v>
      </c>
      <c r="H9" s="249" t="e">
        <f t="shared" si="1"/>
        <v>#DIV/0!</v>
      </c>
      <c r="I9" s="249" t="e">
        <f t="shared" si="2"/>
        <v>#DIV/0!</v>
      </c>
      <c r="J9" s="249" t="e">
        <f>SUM(E9:I9)</f>
        <v>#DIV/0!</v>
      </c>
      <c r="K9" s="249" t="e">
        <f>D9-J9</f>
        <v>#DIV/0!</v>
      </c>
      <c r="L9" s="250" t="e">
        <f t="shared" si="7"/>
        <v>#DIV/0!</v>
      </c>
      <c r="M9" s="251"/>
      <c r="N9" s="252" t="e">
        <f t="shared" ref="N9:N28" si="9">+L9/12</f>
        <v>#DIV/0!</v>
      </c>
    </row>
    <row r="10" spans="1:14" x14ac:dyDescent="0.25">
      <c r="A10" s="253"/>
      <c r="B10" s="247"/>
      <c r="C10" s="247"/>
      <c r="D10" s="248"/>
      <c r="E10" s="249"/>
      <c r="F10" s="249" t="e">
        <f t="shared" ref="F10:F12" si="10">+N10*12</f>
        <v>#DIV/0!</v>
      </c>
      <c r="G10" s="249" t="e">
        <f t="shared" si="0"/>
        <v>#DIV/0!</v>
      </c>
      <c r="H10" s="249" t="e">
        <f t="shared" si="1"/>
        <v>#DIV/0!</v>
      </c>
      <c r="I10" s="249" t="e">
        <f t="shared" si="2"/>
        <v>#DIV/0!</v>
      </c>
      <c r="J10" s="249" t="e">
        <f t="shared" ref="J10:J12" si="11">SUM(E10:I10)</f>
        <v>#DIV/0!</v>
      </c>
      <c r="K10" s="249" t="e">
        <f t="shared" ref="K10:K12" si="12">D10-J10</f>
        <v>#DIV/0!</v>
      </c>
      <c r="L10" s="250" t="e">
        <f t="shared" si="7"/>
        <v>#DIV/0!</v>
      </c>
      <c r="M10" s="251"/>
      <c r="N10" s="252" t="e">
        <f t="shared" si="9"/>
        <v>#DIV/0!</v>
      </c>
    </row>
    <row r="11" spans="1:14" x14ac:dyDescent="0.25">
      <c r="A11" s="253"/>
      <c r="B11" s="247"/>
      <c r="C11" s="247"/>
      <c r="D11" s="248"/>
      <c r="E11" s="249"/>
      <c r="F11" s="249" t="e">
        <f t="shared" si="10"/>
        <v>#DIV/0!</v>
      </c>
      <c r="G11" s="249" t="e">
        <f t="shared" si="0"/>
        <v>#DIV/0!</v>
      </c>
      <c r="H11" s="249" t="e">
        <f t="shared" si="1"/>
        <v>#DIV/0!</v>
      </c>
      <c r="I11" s="249" t="e">
        <f t="shared" si="2"/>
        <v>#DIV/0!</v>
      </c>
      <c r="J11" s="249" t="e">
        <f t="shared" si="11"/>
        <v>#DIV/0!</v>
      </c>
      <c r="K11" s="249" t="e">
        <f t="shared" si="12"/>
        <v>#DIV/0!</v>
      </c>
      <c r="L11" s="250" t="e">
        <f t="shared" si="7"/>
        <v>#DIV/0!</v>
      </c>
      <c r="M11" s="251"/>
      <c r="N11" s="252" t="e">
        <f t="shared" si="9"/>
        <v>#DIV/0!</v>
      </c>
    </row>
    <row r="12" spans="1:14" x14ac:dyDescent="0.25">
      <c r="A12" s="253"/>
      <c r="B12" s="247"/>
      <c r="C12" s="247"/>
      <c r="D12" s="248"/>
      <c r="E12" s="249"/>
      <c r="F12" s="249" t="e">
        <f t="shared" si="10"/>
        <v>#DIV/0!</v>
      </c>
      <c r="G12" s="249" t="e">
        <f t="shared" si="0"/>
        <v>#DIV/0!</v>
      </c>
      <c r="H12" s="249" t="e">
        <f t="shared" si="1"/>
        <v>#DIV/0!</v>
      </c>
      <c r="I12" s="249" t="e">
        <f t="shared" si="2"/>
        <v>#DIV/0!</v>
      </c>
      <c r="J12" s="249" t="e">
        <f t="shared" si="11"/>
        <v>#DIV/0!</v>
      </c>
      <c r="K12" s="249" t="e">
        <f t="shared" si="12"/>
        <v>#DIV/0!</v>
      </c>
      <c r="L12" s="250" t="e">
        <f t="shared" si="7"/>
        <v>#DIV/0!</v>
      </c>
      <c r="M12" s="251"/>
      <c r="N12" s="252" t="e">
        <f t="shared" si="9"/>
        <v>#DIV/0!</v>
      </c>
    </row>
    <row r="13" spans="1:14" x14ac:dyDescent="0.25">
      <c r="A13" s="253"/>
      <c r="B13" s="247"/>
      <c r="C13" s="247"/>
      <c r="D13" s="248"/>
      <c r="E13" s="249"/>
      <c r="F13" s="249" t="e">
        <f>+N13*12</f>
        <v>#DIV/0!</v>
      </c>
      <c r="G13" s="249" t="e">
        <f t="shared" si="0"/>
        <v>#DIV/0!</v>
      </c>
      <c r="H13" s="249" t="e">
        <f t="shared" si="1"/>
        <v>#DIV/0!</v>
      </c>
      <c r="I13" s="249" t="e">
        <f t="shared" si="2"/>
        <v>#DIV/0!</v>
      </c>
      <c r="J13" s="249" t="e">
        <f>SUM(E13:I13)</f>
        <v>#DIV/0!</v>
      </c>
      <c r="K13" s="249" t="e">
        <f>D13-J13</f>
        <v>#DIV/0!</v>
      </c>
      <c r="L13" s="250" t="e">
        <f t="shared" si="7"/>
        <v>#DIV/0!</v>
      </c>
      <c r="M13" s="251"/>
      <c r="N13" s="252" t="e">
        <f t="shared" si="9"/>
        <v>#DIV/0!</v>
      </c>
    </row>
    <row r="14" spans="1:14" x14ac:dyDescent="0.25">
      <c r="A14" s="246" t="s">
        <v>222</v>
      </c>
      <c r="B14" s="247"/>
      <c r="C14" s="247"/>
      <c r="D14" s="248"/>
      <c r="E14" s="249"/>
      <c r="F14" s="249"/>
      <c r="G14" s="249" t="e">
        <f t="shared" si="0"/>
        <v>#DIV/0!</v>
      </c>
      <c r="H14" s="249" t="e">
        <f t="shared" si="1"/>
        <v>#DIV/0!</v>
      </c>
      <c r="I14" s="249" t="e">
        <f t="shared" si="2"/>
        <v>#DIV/0!</v>
      </c>
      <c r="J14" s="249" t="e">
        <f>SUM(E14:I14)</f>
        <v>#DIV/0!</v>
      </c>
      <c r="K14" s="249" t="e">
        <f>D14-J14</f>
        <v>#DIV/0!</v>
      </c>
      <c r="L14" s="250" t="e">
        <f t="shared" si="7"/>
        <v>#DIV/0!</v>
      </c>
      <c r="M14" s="251"/>
      <c r="N14" s="252" t="e">
        <f t="shared" si="9"/>
        <v>#DIV/0!</v>
      </c>
    </row>
    <row r="15" spans="1:14" x14ac:dyDescent="0.25">
      <c r="A15" s="253"/>
      <c r="B15" s="247"/>
      <c r="C15" s="247"/>
      <c r="D15" s="248"/>
      <c r="E15" s="249"/>
      <c r="F15" s="249"/>
      <c r="G15" s="249" t="e">
        <f t="shared" si="0"/>
        <v>#DIV/0!</v>
      </c>
      <c r="H15" s="249" t="e">
        <f t="shared" si="1"/>
        <v>#DIV/0!</v>
      </c>
      <c r="I15" s="249" t="e">
        <f t="shared" si="2"/>
        <v>#DIV/0!</v>
      </c>
      <c r="J15" s="249" t="e">
        <f t="shared" ref="J15:J17" si="13">SUM(E15:I15)</f>
        <v>#DIV/0!</v>
      </c>
      <c r="K15" s="249" t="e">
        <f t="shared" ref="K15:K17" si="14">D15-J15</f>
        <v>#DIV/0!</v>
      </c>
      <c r="L15" s="250" t="e">
        <f t="shared" si="7"/>
        <v>#DIV/0!</v>
      </c>
      <c r="M15" s="251"/>
      <c r="N15" s="252" t="e">
        <f t="shared" si="9"/>
        <v>#DIV/0!</v>
      </c>
    </row>
    <row r="16" spans="1:14" x14ac:dyDescent="0.25">
      <c r="A16" s="253"/>
      <c r="B16" s="247"/>
      <c r="C16" s="247"/>
      <c r="D16" s="248"/>
      <c r="E16" s="249"/>
      <c r="F16" s="249"/>
      <c r="G16" s="249" t="e">
        <f t="shared" si="0"/>
        <v>#DIV/0!</v>
      </c>
      <c r="H16" s="249" t="e">
        <f t="shared" si="1"/>
        <v>#DIV/0!</v>
      </c>
      <c r="I16" s="249" t="e">
        <f t="shared" si="2"/>
        <v>#DIV/0!</v>
      </c>
      <c r="J16" s="249" t="e">
        <f t="shared" si="13"/>
        <v>#DIV/0!</v>
      </c>
      <c r="K16" s="249" t="e">
        <f t="shared" si="14"/>
        <v>#DIV/0!</v>
      </c>
      <c r="L16" s="250" t="e">
        <f t="shared" si="7"/>
        <v>#DIV/0!</v>
      </c>
      <c r="M16" s="251"/>
      <c r="N16" s="252" t="e">
        <f t="shared" si="9"/>
        <v>#DIV/0!</v>
      </c>
    </row>
    <row r="17" spans="1:14" x14ac:dyDescent="0.25">
      <c r="A17" s="253"/>
      <c r="B17" s="247"/>
      <c r="C17" s="247"/>
      <c r="D17" s="248"/>
      <c r="E17" s="249"/>
      <c r="F17" s="249"/>
      <c r="G17" s="249" t="e">
        <f t="shared" si="0"/>
        <v>#DIV/0!</v>
      </c>
      <c r="H17" s="249" t="e">
        <f t="shared" si="1"/>
        <v>#DIV/0!</v>
      </c>
      <c r="I17" s="249" t="e">
        <f t="shared" si="2"/>
        <v>#DIV/0!</v>
      </c>
      <c r="J17" s="249" t="e">
        <f t="shared" si="13"/>
        <v>#DIV/0!</v>
      </c>
      <c r="K17" s="249" t="e">
        <f t="shared" si="14"/>
        <v>#DIV/0!</v>
      </c>
      <c r="L17" s="250" t="e">
        <f t="shared" si="7"/>
        <v>#DIV/0!</v>
      </c>
      <c r="M17" s="251"/>
      <c r="N17" s="252" t="e">
        <f t="shared" si="9"/>
        <v>#DIV/0!</v>
      </c>
    </row>
    <row r="18" spans="1:14" x14ac:dyDescent="0.25">
      <c r="A18" s="253"/>
      <c r="B18" s="247"/>
      <c r="C18" s="247"/>
      <c r="D18" s="248"/>
      <c r="E18" s="249"/>
      <c r="F18" s="249"/>
      <c r="G18" s="249" t="e">
        <f t="shared" si="0"/>
        <v>#DIV/0!</v>
      </c>
      <c r="H18" s="249" t="e">
        <f t="shared" si="1"/>
        <v>#DIV/0!</v>
      </c>
      <c r="I18" s="249" t="e">
        <f t="shared" si="2"/>
        <v>#DIV/0!</v>
      </c>
      <c r="J18" s="249" t="e">
        <f>SUM(E18:I18)</f>
        <v>#DIV/0!</v>
      </c>
      <c r="K18" s="249" t="e">
        <f>D18-J18</f>
        <v>#DIV/0!</v>
      </c>
      <c r="L18" s="250" t="e">
        <f t="shared" si="7"/>
        <v>#DIV/0!</v>
      </c>
      <c r="M18" s="251"/>
      <c r="N18" s="252" t="e">
        <f t="shared" si="9"/>
        <v>#DIV/0!</v>
      </c>
    </row>
    <row r="19" spans="1:14" x14ac:dyDescent="0.25">
      <c r="A19" s="246" t="s">
        <v>223</v>
      </c>
      <c r="B19" s="247"/>
      <c r="C19" s="247"/>
      <c r="D19" s="248"/>
      <c r="E19" s="249"/>
      <c r="F19" s="249"/>
      <c r="G19" s="249"/>
      <c r="H19" s="249" t="e">
        <f t="shared" si="1"/>
        <v>#DIV/0!</v>
      </c>
      <c r="I19" s="249" t="e">
        <f t="shared" si="2"/>
        <v>#DIV/0!</v>
      </c>
      <c r="J19" s="249" t="e">
        <f>SUM(E19:I19)</f>
        <v>#DIV/0!</v>
      </c>
      <c r="K19" s="249" t="e">
        <f>D19-J19</f>
        <v>#DIV/0!</v>
      </c>
      <c r="L19" s="250" t="e">
        <f t="shared" si="7"/>
        <v>#DIV/0!</v>
      </c>
      <c r="M19" s="251"/>
      <c r="N19" s="252" t="e">
        <f t="shared" si="9"/>
        <v>#DIV/0!</v>
      </c>
    </row>
    <row r="20" spans="1:14" x14ac:dyDescent="0.25">
      <c r="A20" s="253"/>
      <c r="B20" s="247"/>
      <c r="C20" s="247"/>
      <c r="D20" s="248"/>
      <c r="E20" s="249"/>
      <c r="F20" s="249"/>
      <c r="G20" s="249"/>
      <c r="H20" s="249" t="e">
        <f t="shared" si="1"/>
        <v>#DIV/0!</v>
      </c>
      <c r="I20" s="249" t="e">
        <f t="shared" si="2"/>
        <v>#DIV/0!</v>
      </c>
      <c r="J20" s="249" t="e">
        <f t="shared" ref="J20:J22" si="15">SUM(E20:I20)</f>
        <v>#DIV/0!</v>
      </c>
      <c r="K20" s="249" t="e">
        <f t="shared" ref="K20:K22" si="16">D20-J20</f>
        <v>#DIV/0!</v>
      </c>
      <c r="L20" s="250" t="e">
        <f t="shared" si="7"/>
        <v>#DIV/0!</v>
      </c>
      <c r="M20" s="251"/>
      <c r="N20" s="252" t="e">
        <f t="shared" si="9"/>
        <v>#DIV/0!</v>
      </c>
    </row>
    <row r="21" spans="1:14" x14ac:dyDescent="0.25">
      <c r="A21" s="253"/>
      <c r="B21" s="247"/>
      <c r="C21" s="247"/>
      <c r="D21" s="248"/>
      <c r="E21" s="249"/>
      <c r="F21" s="249"/>
      <c r="G21" s="249"/>
      <c r="H21" s="249" t="e">
        <f t="shared" si="1"/>
        <v>#DIV/0!</v>
      </c>
      <c r="I21" s="249" t="e">
        <f t="shared" si="2"/>
        <v>#DIV/0!</v>
      </c>
      <c r="J21" s="249" t="e">
        <f t="shared" si="15"/>
        <v>#DIV/0!</v>
      </c>
      <c r="K21" s="249" t="e">
        <f t="shared" si="16"/>
        <v>#DIV/0!</v>
      </c>
      <c r="L21" s="250" t="e">
        <f t="shared" si="7"/>
        <v>#DIV/0!</v>
      </c>
      <c r="M21" s="251"/>
      <c r="N21" s="252" t="e">
        <f t="shared" si="9"/>
        <v>#DIV/0!</v>
      </c>
    </row>
    <row r="22" spans="1:14" x14ac:dyDescent="0.25">
      <c r="A22" s="253"/>
      <c r="B22" s="247"/>
      <c r="C22" s="247"/>
      <c r="D22" s="248"/>
      <c r="E22" s="249"/>
      <c r="F22" s="249"/>
      <c r="G22" s="249"/>
      <c r="H22" s="249" t="e">
        <f t="shared" si="1"/>
        <v>#DIV/0!</v>
      </c>
      <c r="I22" s="249" t="e">
        <f t="shared" si="2"/>
        <v>#DIV/0!</v>
      </c>
      <c r="J22" s="249" t="e">
        <f t="shared" si="15"/>
        <v>#DIV/0!</v>
      </c>
      <c r="K22" s="249" t="e">
        <f t="shared" si="16"/>
        <v>#DIV/0!</v>
      </c>
      <c r="L22" s="250" t="e">
        <f t="shared" si="7"/>
        <v>#DIV/0!</v>
      </c>
      <c r="M22" s="251"/>
      <c r="N22" s="252" t="e">
        <f t="shared" si="9"/>
        <v>#DIV/0!</v>
      </c>
    </row>
    <row r="23" spans="1:14" x14ac:dyDescent="0.25">
      <c r="A23" s="253"/>
      <c r="B23" s="247"/>
      <c r="C23" s="247"/>
      <c r="D23" s="248"/>
      <c r="E23" s="249"/>
      <c r="F23" s="249"/>
      <c r="G23" s="249"/>
      <c r="H23" s="249" t="e">
        <f t="shared" si="1"/>
        <v>#DIV/0!</v>
      </c>
      <c r="I23" s="249" t="e">
        <f t="shared" si="2"/>
        <v>#DIV/0!</v>
      </c>
      <c r="J23" s="249" t="e">
        <f>SUM(E23:I23)</f>
        <v>#DIV/0!</v>
      </c>
      <c r="K23" s="249" t="e">
        <f>D23-J23</f>
        <v>#DIV/0!</v>
      </c>
      <c r="L23" s="250" t="e">
        <f t="shared" si="7"/>
        <v>#DIV/0!</v>
      </c>
      <c r="M23" s="251"/>
      <c r="N23" s="252" t="e">
        <f t="shared" si="9"/>
        <v>#DIV/0!</v>
      </c>
    </row>
    <row r="24" spans="1:14" x14ac:dyDescent="0.25">
      <c r="A24" s="246" t="s">
        <v>224</v>
      </c>
      <c r="B24" s="247"/>
      <c r="C24" s="247"/>
      <c r="D24" s="248"/>
      <c r="E24" s="249"/>
      <c r="F24" s="249"/>
      <c r="G24" s="249"/>
      <c r="H24" s="249"/>
      <c r="I24" s="249" t="e">
        <f t="shared" si="2"/>
        <v>#DIV/0!</v>
      </c>
      <c r="J24" s="249" t="e">
        <f>SUM(E24:I24)</f>
        <v>#DIV/0!</v>
      </c>
      <c r="K24" s="249" t="e">
        <f>D24-J24</f>
        <v>#DIV/0!</v>
      </c>
      <c r="L24" s="250" t="e">
        <f t="shared" si="7"/>
        <v>#DIV/0!</v>
      </c>
      <c r="M24" s="251"/>
      <c r="N24" s="252" t="e">
        <f t="shared" si="9"/>
        <v>#DIV/0!</v>
      </c>
    </row>
    <row r="25" spans="1:14" x14ac:dyDescent="0.25">
      <c r="A25" s="253"/>
      <c r="B25" s="247"/>
      <c r="C25" s="247"/>
      <c r="D25" s="248"/>
      <c r="E25" s="249"/>
      <c r="F25" s="249"/>
      <c r="G25" s="249"/>
      <c r="H25" s="249"/>
      <c r="I25" s="249" t="e">
        <f t="shared" si="2"/>
        <v>#DIV/0!</v>
      </c>
      <c r="J25" s="249" t="e">
        <f>SUM(E25:I25)</f>
        <v>#DIV/0!</v>
      </c>
      <c r="K25" s="249" t="e">
        <f>D25-J25</f>
        <v>#DIV/0!</v>
      </c>
      <c r="L25" s="250" t="e">
        <f t="shared" si="7"/>
        <v>#DIV/0!</v>
      </c>
      <c r="M25" s="251"/>
      <c r="N25" s="252" t="e">
        <f t="shared" si="9"/>
        <v>#DIV/0!</v>
      </c>
    </row>
    <row r="26" spans="1:14" x14ac:dyDescent="0.25">
      <c r="A26" s="253"/>
      <c r="B26" s="247"/>
      <c r="C26" s="247"/>
      <c r="D26" s="248"/>
      <c r="E26" s="249"/>
      <c r="F26" s="249"/>
      <c r="G26" s="249"/>
      <c r="H26" s="249"/>
      <c r="I26" s="249" t="e">
        <f t="shared" si="2"/>
        <v>#DIV/0!</v>
      </c>
      <c r="J26" s="249" t="e">
        <f t="shared" ref="J26:J28" si="17">SUM(E26:I26)</f>
        <v>#DIV/0!</v>
      </c>
      <c r="K26" s="249" t="e">
        <f t="shared" ref="K26:K28" si="18">D26-J26</f>
        <v>#DIV/0!</v>
      </c>
      <c r="L26" s="250" t="e">
        <f t="shared" si="7"/>
        <v>#DIV/0!</v>
      </c>
      <c r="M26" s="251"/>
      <c r="N26" s="252" t="e">
        <f t="shared" si="9"/>
        <v>#DIV/0!</v>
      </c>
    </row>
    <row r="27" spans="1:14" x14ac:dyDescent="0.25">
      <c r="A27" s="253"/>
      <c r="B27" s="247"/>
      <c r="C27" s="247"/>
      <c r="D27" s="248"/>
      <c r="E27" s="249"/>
      <c r="F27" s="249"/>
      <c r="G27" s="249"/>
      <c r="H27" s="249"/>
      <c r="I27" s="249" t="e">
        <f t="shared" si="2"/>
        <v>#DIV/0!</v>
      </c>
      <c r="J27" s="249" t="e">
        <f t="shared" si="17"/>
        <v>#DIV/0!</v>
      </c>
      <c r="K27" s="249" t="e">
        <f t="shared" si="18"/>
        <v>#DIV/0!</v>
      </c>
      <c r="L27" s="250" t="e">
        <f t="shared" si="7"/>
        <v>#DIV/0!</v>
      </c>
      <c r="M27" s="251"/>
      <c r="N27" s="252" t="e">
        <f t="shared" si="9"/>
        <v>#DIV/0!</v>
      </c>
    </row>
    <row r="28" spans="1:14" x14ac:dyDescent="0.25">
      <c r="A28" s="253"/>
      <c r="B28" s="247"/>
      <c r="C28" s="247"/>
      <c r="D28" s="248"/>
      <c r="E28" s="249"/>
      <c r="F28" s="249"/>
      <c r="G28" s="249"/>
      <c r="H28" s="249"/>
      <c r="I28" s="249" t="e">
        <f t="shared" si="2"/>
        <v>#DIV/0!</v>
      </c>
      <c r="J28" s="249" t="e">
        <f t="shared" si="17"/>
        <v>#DIV/0!</v>
      </c>
      <c r="K28" s="249" t="e">
        <f t="shared" si="18"/>
        <v>#DIV/0!</v>
      </c>
      <c r="L28" s="250" t="e">
        <f t="shared" si="7"/>
        <v>#DIV/0!</v>
      </c>
      <c r="M28" s="251"/>
      <c r="N28" s="252" t="e">
        <f t="shared" si="9"/>
        <v>#DIV/0!</v>
      </c>
    </row>
    <row r="29" spans="1:14" x14ac:dyDescent="0.25">
      <c r="A29" s="254"/>
      <c r="B29" s="255"/>
      <c r="C29" s="255"/>
      <c r="D29" s="255"/>
      <c r="E29" s="255"/>
      <c r="F29" s="255"/>
      <c r="G29" s="255"/>
      <c r="H29" s="255"/>
      <c r="I29" s="255"/>
      <c r="J29" s="255"/>
      <c r="K29" s="255"/>
      <c r="L29" s="256"/>
      <c r="M29" s="257"/>
      <c r="N29" s="258"/>
    </row>
    <row r="30" spans="1:14" ht="14.25" thickBot="1" x14ac:dyDescent="0.3">
      <c r="A30" s="254"/>
      <c r="B30" s="255"/>
      <c r="C30" s="255"/>
      <c r="D30" s="255"/>
      <c r="E30" s="259" t="e">
        <f>ROUND(SUM(E4:E29),0)</f>
        <v>#DIV/0!</v>
      </c>
      <c r="F30" s="259" t="e">
        <f>ROUND(SUM(F4:F29),0)</f>
        <v>#DIV/0!</v>
      </c>
      <c r="G30" s="259" t="e">
        <f>ROUND(SUM(G4:G29),0)</f>
        <v>#DIV/0!</v>
      </c>
      <c r="H30" s="259" t="e">
        <f>ROUND(SUM(H4:H29),0)</f>
        <v>#DIV/0!</v>
      </c>
      <c r="I30" s="259" t="e">
        <f>ROUND(SUM(I4:I29),0)</f>
        <v>#DIV/0!</v>
      </c>
      <c r="J30" s="255"/>
      <c r="K30" s="255"/>
      <c r="L30" s="256"/>
      <c r="M30" s="257"/>
      <c r="N30" s="258"/>
    </row>
    <row r="31" spans="1:14" ht="15" thickTop="1" thickBot="1" x14ac:dyDescent="0.3">
      <c r="A31" s="260"/>
      <c r="B31" s="261"/>
      <c r="C31" s="261"/>
      <c r="D31" s="262"/>
      <c r="E31" s="261"/>
      <c r="F31" s="261"/>
      <c r="G31" s="261"/>
      <c r="H31" s="261"/>
      <c r="I31" s="261"/>
      <c r="J31" s="261"/>
      <c r="K31" s="261"/>
      <c r="L31" s="263"/>
      <c r="M31" s="264"/>
      <c r="N31" s="265"/>
    </row>
    <row r="32" spans="1:14" ht="14.25" thickBot="1" x14ac:dyDescent="0.3">
      <c r="A32" s="266"/>
      <c r="B32" s="255"/>
      <c r="C32" s="255"/>
      <c r="D32" s="267"/>
      <c r="E32" s="255"/>
      <c r="F32" s="255"/>
      <c r="G32" s="255"/>
      <c r="H32" s="255"/>
      <c r="I32" s="255"/>
      <c r="J32" s="255"/>
      <c r="K32" s="255"/>
      <c r="L32" s="256"/>
      <c r="M32" s="257"/>
      <c r="N32" s="256"/>
    </row>
    <row r="33" spans="1:15" ht="15.75" thickBot="1" x14ac:dyDescent="0.3">
      <c r="A33" s="301" t="s">
        <v>225</v>
      </c>
      <c r="B33" s="302"/>
      <c r="C33" s="303"/>
      <c r="D33" s="268"/>
      <c r="E33" s="255"/>
      <c r="F33" s="255"/>
      <c r="G33" s="255"/>
      <c r="H33" s="255"/>
      <c r="I33" s="255"/>
      <c r="J33" s="255"/>
      <c r="K33" s="255"/>
      <c r="L33" s="269"/>
      <c r="M33" s="270"/>
      <c r="N33" s="269"/>
      <c r="O33" s="255"/>
    </row>
    <row r="34" spans="1:15" ht="26.25" x14ac:dyDescent="0.25">
      <c r="A34" s="304" t="s">
        <v>226</v>
      </c>
      <c r="B34" s="305"/>
      <c r="C34" s="271" t="s">
        <v>227</v>
      </c>
      <c r="D34" s="272"/>
      <c r="E34" s="255"/>
      <c r="F34" s="255"/>
      <c r="G34" s="255"/>
      <c r="H34" s="255"/>
      <c r="I34" s="255"/>
      <c r="J34" s="255"/>
      <c r="K34" s="255"/>
      <c r="L34" s="269"/>
      <c r="M34" s="270"/>
      <c r="N34" s="269"/>
      <c r="O34" s="255"/>
    </row>
    <row r="35" spans="1:15" x14ac:dyDescent="0.25">
      <c r="A35" s="299" t="s">
        <v>228</v>
      </c>
      <c r="B35" s="300"/>
      <c r="C35" s="273" t="s">
        <v>229</v>
      </c>
      <c r="E35" s="255"/>
      <c r="F35" s="255"/>
      <c r="G35" s="255"/>
      <c r="H35" s="255"/>
      <c r="I35" s="255"/>
      <c r="J35" s="255"/>
      <c r="K35" s="255"/>
      <c r="L35" s="269"/>
      <c r="M35" s="270"/>
      <c r="N35" s="269"/>
      <c r="O35" s="255"/>
    </row>
    <row r="36" spans="1:15" x14ac:dyDescent="0.25">
      <c r="A36" s="299" t="s">
        <v>230</v>
      </c>
      <c r="B36" s="300"/>
      <c r="C36" s="274">
        <v>3</v>
      </c>
      <c r="E36" s="255"/>
      <c r="F36" s="255"/>
      <c r="G36" s="255"/>
      <c r="H36" s="255"/>
      <c r="I36" s="255"/>
      <c r="J36" s="255"/>
      <c r="K36" s="255"/>
      <c r="L36" s="269"/>
      <c r="M36" s="275"/>
      <c r="N36" s="269"/>
      <c r="O36" s="255"/>
    </row>
    <row r="37" spans="1:15" x14ac:dyDescent="0.25">
      <c r="A37" s="306" t="s">
        <v>231</v>
      </c>
      <c r="B37" s="307"/>
      <c r="C37" s="276" t="s">
        <v>232</v>
      </c>
      <c r="E37" s="255"/>
      <c r="F37" s="255"/>
      <c r="G37" s="255"/>
      <c r="H37" s="255"/>
      <c r="I37" s="255"/>
      <c r="J37" s="255"/>
      <c r="K37" s="255"/>
      <c r="L37" s="269"/>
      <c r="M37" s="275"/>
      <c r="N37" s="269"/>
      <c r="O37" s="255"/>
    </row>
    <row r="38" spans="1:15" x14ac:dyDescent="0.25">
      <c r="A38" s="306" t="s">
        <v>233</v>
      </c>
      <c r="B38" s="307"/>
      <c r="C38" s="277">
        <v>5</v>
      </c>
      <c r="E38" s="255"/>
      <c r="F38" s="255"/>
      <c r="G38" s="255"/>
      <c r="H38" s="255"/>
      <c r="I38" s="255"/>
      <c r="J38" s="255"/>
      <c r="K38" s="255"/>
      <c r="L38" s="256"/>
      <c r="M38" s="257"/>
      <c r="N38" s="256"/>
      <c r="O38" s="255"/>
    </row>
    <row r="39" spans="1:15" x14ac:dyDescent="0.25">
      <c r="A39" s="306" t="s">
        <v>234</v>
      </c>
      <c r="B39" s="307"/>
      <c r="C39" s="277">
        <v>5</v>
      </c>
      <c r="E39" s="255"/>
      <c r="F39" s="255"/>
      <c r="G39" s="255"/>
      <c r="H39" s="255"/>
      <c r="I39" s="255"/>
      <c r="J39" s="255"/>
      <c r="K39" s="255"/>
      <c r="L39" s="256"/>
      <c r="M39" s="257"/>
      <c r="N39" s="256"/>
      <c r="O39" s="255"/>
    </row>
    <row r="40" spans="1:15" x14ac:dyDescent="0.25">
      <c r="A40" s="299" t="s">
        <v>235</v>
      </c>
      <c r="B40" s="300"/>
      <c r="C40" s="277">
        <v>5</v>
      </c>
      <c r="E40" s="255"/>
      <c r="F40" s="255"/>
      <c r="G40" s="255"/>
      <c r="H40" s="255"/>
      <c r="I40" s="255"/>
      <c r="J40" s="255"/>
      <c r="K40" s="255"/>
      <c r="L40" s="256"/>
      <c r="M40" s="257"/>
      <c r="N40" s="256"/>
      <c r="O40" s="255"/>
    </row>
    <row r="41" spans="1:15" x14ac:dyDescent="0.25">
      <c r="A41" s="299" t="s">
        <v>236</v>
      </c>
      <c r="B41" s="300"/>
      <c r="C41" s="277">
        <v>5</v>
      </c>
      <c r="E41" s="255"/>
      <c r="F41" s="255"/>
      <c r="G41" s="255"/>
      <c r="H41" s="255"/>
      <c r="I41" s="255"/>
      <c r="J41" s="255"/>
      <c r="K41" s="255"/>
      <c r="L41" s="256"/>
      <c r="M41" s="257"/>
      <c r="N41" s="256"/>
      <c r="O41" s="255"/>
    </row>
    <row r="42" spans="1:15" x14ac:dyDescent="0.25">
      <c r="A42" s="299" t="s">
        <v>67</v>
      </c>
      <c r="B42" s="300"/>
      <c r="C42" s="277">
        <v>10</v>
      </c>
      <c r="E42" s="255"/>
      <c r="F42" s="255"/>
      <c r="G42" s="255"/>
      <c r="H42" s="255"/>
      <c r="I42" s="255"/>
      <c r="J42" s="255"/>
      <c r="K42" s="255"/>
      <c r="L42" s="256"/>
      <c r="M42" s="257"/>
      <c r="N42" s="256"/>
      <c r="O42" s="255"/>
    </row>
    <row r="43" spans="1:15" x14ac:dyDescent="0.25">
      <c r="A43" s="299" t="s">
        <v>237</v>
      </c>
      <c r="B43" s="300"/>
      <c r="C43" s="277">
        <v>5</v>
      </c>
    </row>
    <row r="44" spans="1:15" x14ac:dyDescent="0.25">
      <c r="A44" s="299" t="s">
        <v>238</v>
      </c>
      <c r="B44" s="300"/>
      <c r="C44" s="277">
        <v>7</v>
      </c>
    </row>
    <row r="45" spans="1:15" x14ac:dyDescent="0.25">
      <c r="A45" s="299" t="s">
        <v>239</v>
      </c>
      <c r="B45" s="300"/>
      <c r="C45" s="277">
        <v>7</v>
      </c>
    </row>
    <row r="46" spans="1:15" x14ac:dyDescent="0.25">
      <c r="A46" s="299" t="s">
        <v>240</v>
      </c>
      <c r="B46" s="300"/>
      <c r="C46" s="273" t="s">
        <v>241</v>
      </c>
    </row>
    <row r="47" spans="1:15" x14ac:dyDescent="0.25">
      <c r="A47" s="299" t="s">
        <v>242</v>
      </c>
      <c r="B47" s="300"/>
      <c r="C47" s="276" t="s">
        <v>243</v>
      </c>
    </row>
    <row r="48" spans="1:15" ht="14.25" thickBot="1" x14ac:dyDescent="0.3">
      <c r="A48" s="308" t="s">
        <v>77</v>
      </c>
      <c r="B48" s="309"/>
      <c r="C48" s="278">
        <v>15</v>
      </c>
    </row>
  </sheetData>
  <mergeCells count="17">
    <mergeCell ref="A44:B44"/>
    <mergeCell ref="A45:B45"/>
    <mergeCell ref="A46:B46"/>
    <mergeCell ref="A47:B47"/>
    <mergeCell ref="A48:B48"/>
    <mergeCell ref="A43:B43"/>
    <mergeCell ref="A1:N1"/>
    <mergeCell ref="A33:C33"/>
    <mergeCell ref="A34:B34"/>
    <mergeCell ref="A35:B35"/>
    <mergeCell ref="A36:B36"/>
    <mergeCell ref="A37:B37"/>
    <mergeCell ref="A38:B38"/>
    <mergeCell ref="A39:B39"/>
    <mergeCell ref="A40:B40"/>
    <mergeCell ref="A41:B41"/>
    <mergeCell ref="A42: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01F3F06CA4E1A45A1294ED0F366EEAF" ma:contentTypeVersion="2" ma:contentTypeDescription="Create a new document." ma:contentTypeScope="" ma:versionID="ff46cc07f0382d4c62367ac44af92144">
  <xsd:schema xmlns:xsd="http://www.w3.org/2001/XMLSchema" xmlns:xs="http://www.w3.org/2001/XMLSchema" xmlns:p="http://schemas.microsoft.com/office/2006/metadata/properties" xmlns:ns2="d8b4e028-5ef3-457e-96d3-c71f62c642ca" targetNamespace="http://schemas.microsoft.com/office/2006/metadata/properties" ma:root="true" ma:fieldsID="1fef2bc2c6585438af809c00e306186d" ns2:_="">
    <xsd:import namespace="d8b4e028-5ef3-457e-96d3-c71f62c642ca"/>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4e028-5ef3-457e-96d3-c71f62c642c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1BBC9B-BACF-441E-8937-CA1439FC4161}">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d8b4e028-5ef3-457e-96d3-c71f62c642ca"/>
    <ds:schemaRef ds:uri="http://www.w3.org/XML/1998/namespace"/>
  </ds:schemaRefs>
</ds:datastoreItem>
</file>

<file path=customXml/itemProps2.xml><?xml version="1.0" encoding="utf-8"?>
<ds:datastoreItem xmlns:ds="http://schemas.openxmlformats.org/officeDocument/2006/customXml" ds:itemID="{157A05E8-5114-4D93-BC27-6BBFF70DD4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4e028-5ef3-457e-96d3-c71f62c642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697A0A-9C4A-481E-98DF-AC08FAA21A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vt:lpstr>
      <vt:lpstr>Form 2</vt:lpstr>
      <vt:lpstr>Form 3</vt:lpstr>
      <vt:lpstr>Surplus Utilisation</vt:lpstr>
      <vt:lpstr>Depreciation calculation</vt:lpstr>
      <vt:lpstr>'Form 2'!Print_Area</vt:lpstr>
      <vt:lpstr>'Form 3'!Print_Area</vt:lpstr>
      <vt:lpstr>'Surplus Utilisation'!Print_Area</vt:lpstr>
    </vt:vector>
  </TitlesOfParts>
  <Company>City of Cape Town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CoCT</dc:creator>
  <cp:lastModifiedBy>Joepie Joubert</cp:lastModifiedBy>
  <cp:lastPrinted>2018-10-24T10:04:45Z</cp:lastPrinted>
  <dcterms:created xsi:type="dcterms:W3CDTF">2007-11-21T08:09:31Z</dcterms:created>
  <dcterms:modified xsi:type="dcterms:W3CDTF">2018-10-26T05:50:35Z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0x010100101F3F06CA4E1A45A1294ED0F366EEAF</vt:lpwstr>
  </property>
</Properties>
</file>