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cityteams.capetown.gov.za/sites/finintsrvliadep/Shared Documents/CITY IMPROVEMENT DISTRICTS/Financial Modelling/2018-19/Pre-AGM/Triangle Ind - Reviewed/"/>
    </mc:Choice>
  </mc:AlternateContent>
  <bookViews>
    <workbookView xWindow="0" yWindow="0" windowWidth="20490" windowHeight="8910" activeTab="1"/>
  </bookViews>
  <sheets>
    <sheet name="Form 2" sheetId="2" r:id="rId1"/>
    <sheet name="Form 3" sheetId="1" r:id="rId2"/>
    <sheet name="Surplus Utilisation" sheetId="5" r:id="rId3"/>
    <sheet name="Sheet1" sheetId="6" r:id="rId4"/>
  </sheets>
  <definedNames>
    <definedName name="_xlnm.Print_Area" localSheetId="0">'Form 2'!$A$1:$U$108</definedName>
    <definedName name="_xlnm.Print_Area" localSheetId="1">'Form 3'!$B$1:$M$93</definedName>
    <definedName name="_xlnm.Print_Area" localSheetId="2">'Surplus Utilisation'!$A$1:$E$31</definedName>
  </definedNames>
  <calcPr calcId="162913"/>
</workbook>
</file>

<file path=xl/calcChain.xml><?xml version="1.0" encoding="utf-8"?>
<calcChain xmlns="http://schemas.openxmlformats.org/spreadsheetml/2006/main">
  <c r="E9" i="1" l="1"/>
  <c r="I9" i="1"/>
  <c r="M9" i="1"/>
  <c r="H48" i="1" l="1"/>
  <c r="L9" i="1"/>
  <c r="D10" i="5" l="1"/>
  <c r="H38" i="1" l="1"/>
  <c r="C19" i="6"/>
  <c r="C28" i="6"/>
  <c r="C27" i="6"/>
  <c r="B27" i="6"/>
  <c r="C23" i="6"/>
  <c r="D23" i="6" s="1"/>
  <c r="C22" i="6"/>
  <c r="D22" i="6" s="1"/>
  <c r="D19" i="6"/>
  <c r="C20" i="6"/>
  <c r="D20" i="6" s="1"/>
  <c r="C84" i="6"/>
  <c r="C15" i="6"/>
  <c r="D12" i="6"/>
  <c r="C80" i="6"/>
  <c r="B80" i="6"/>
  <c r="B87" i="6"/>
  <c r="D28" i="6"/>
  <c r="H9" i="1"/>
  <c r="C87" i="6"/>
  <c r="D85" i="6"/>
  <c r="D84" i="6"/>
  <c r="D83" i="6"/>
  <c r="D80" i="6" s="1"/>
  <c r="D76" i="6"/>
  <c r="D75" i="6"/>
  <c r="D74" i="6"/>
  <c r="D73" i="6"/>
  <c r="D72" i="6"/>
  <c r="D71" i="6"/>
  <c r="D70" i="6"/>
  <c r="D69" i="6"/>
  <c r="C68" i="6"/>
  <c r="B68" i="6"/>
  <c r="D66" i="6"/>
  <c r="D65" i="6"/>
  <c r="D64" i="6"/>
  <c r="D63" i="6"/>
  <c r="C62" i="6"/>
  <c r="B62" i="6"/>
  <c r="D60" i="6"/>
  <c r="D59" i="6"/>
  <c r="D58" i="6"/>
  <c r="D57" i="6"/>
  <c r="D56" i="6"/>
  <c r="C55" i="6"/>
  <c r="B55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5" i="6"/>
  <c r="D24" i="6"/>
  <c r="D18" i="6"/>
  <c r="D17" i="6"/>
  <c r="D16" i="6"/>
  <c r="D15" i="6"/>
  <c r="B14" i="6"/>
  <c r="D11" i="6"/>
  <c r="D10" i="6"/>
  <c r="D9" i="6"/>
  <c r="C8" i="6"/>
  <c r="B8" i="6"/>
  <c r="D27" i="6" l="1"/>
  <c r="C14" i="6"/>
  <c r="C78" i="6" s="1"/>
  <c r="C88" i="6" s="1"/>
  <c r="D62" i="6"/>
  <c r="D68" i="6"/>
  <c r="D55" i="6"/>
  <c r="D87" i="6"/>
  <c r="D14" i="6"/>
  <c r="B78" i="6"/>
  <c r="B88" i="6" s="1"/>
  <c r="D8" i="6"/>
  <c r="D78" i="6" l="1"/>
  <c r="D88" i="6" s="1"/>
  <c r="H45" i="1" l="1"/>
  <c r="H34" i="1"/>
  <c r="H33" i="1"/>
  <c r="H25" i="1"/>
  <c r="D9" i="5" l="1"/>
  <c r="H70" i="1"/>
  <c r="D70" i="1"/>
  <c r="D82" i="1" l="1"/>
  <c r="D34" i="1"/>
  <c r="D29" i="1"/>
  <c r="D28" i="1"/>
  <c r="D26" i="1"/>
  <c r="D20" i="1"/>
  <c r="D8" i="1" l="1"/>
  <c r="L8" i="1" s="1"/>
  <c r="A2" i="5"/>
  <c r="B1" i="1"/>
  <c r="L86" i="1"/>
  <c r="L85" i="1"/>
  <c r="L84" i="1"/>
  <c r="L83" i="1"/>
  <c r="L82" i="1"/>
  <c r="L81" i="1"/>
  <c r="L80" i="1"/>
  <c r="L79" i="1"/>
  <c r="L78" i="1"/>
  <c r="H77" i="1"/>
  <c r="D77" i="1"/>
  <c r="L75" i="1"/>
  <c r="L74" i="1"/>
  <c r="L73" i="1"/>
  <c r="L72" i="1"/>
  <c r="L71" i="1"/>
  <c r="L68" i="1"/>
  <c r="L67" i="1"/>
  <c r="L66" i="1"/>
  <c r="L63" i="1"/>
  <c r="L62" i="1"/>
  <c r="L61" i="1"/>
  <c r="L59" i="1"/>
  <c r="L58" i="1"/>
  <c r="L57" i="1"/>
  <c r="L56" i="1"/>
  <c r="L55" i="1"/>
  <c r="L54" i="1"/>
  <c r="L47" i="1"/>
  <c r="L46" i="1"/>
  <c r="H37" i="1"/>
  <c r="L35" i="1"/>
  <c r="L34" i="1"/>
  <c r="L31" i="1"/>
  <c r="L29" i="1"/>
  <c r="L28" i="1"/>
  <c r="L26" i="1"/>
  <c r="H24" i="1"/>
  <c r="L21" i="1"/>
  <c r="L20" i="1"/>
  <c r="H17" i="1"/>
  <c r="H12" i="1"/>
  <c r="I10" i="1" s="1"/>
  <c r="L10" i="1"/>
  <c r="H88" i="1" l="1"/>
  <c r="H90" i="1" s="1"/>
  <c r="L70" i="1"/>
  <c r="L77" i="1"/>
  <c r="D12" i="1"/>
  <c r="E10" i="1" s="1"/>
  <c r="L12" i="1"/>
  <c r="I8" i="1"/>
  <c r="I12" i="1" s="1"/>
  <c r="T108" i="2"/>
  <c r="P108" i="2"/>
  <c r="L108" i="2"/>
  <c r="H108" i="2"/>
  <c r="D108" i="2"/>
  <c r="E8" i="1" l="1"/>
  <c r="E12" i="1" s="1"/>
  <c r="I34" i="1"/>
  <c r="I33" i="1"/>
  <c r="I77" i="1"/>
  <c r="H93" i="1"/>
  <c r="I70" i="1"/>
  <c r="I17" i="1"/>
  <c r="I35" i="1"/>
  <c r="I88" i="1"/>
  <c r="I37" i="1"/>
  <c r="I24" i="1"/>
  <c r="M10" i="1"/>
  <c r="M8" i="1"/>
  <c r="I90" i="1" l="1"/>
  <c r="M12" i="1"/>
  <c r="D50" i="5"/>
  <c r="D48" i="5" s="1"/>
  <c r="D59" i="5"/>
  <c r="D57" i="5" s="1"/>
  <c r="D34" i="5"/>
  <c r="D21" i="5"/>
  <c r="D30" i="5" s="1"/>
  <c r="T57" i="2"/>
  <c r="T64" i="2"/>
  <c r="T71" i="2"/>
  <c r="P71" i="2"/>
  <c r="P64" i="2"/>
  <c r="P57" i="2"/>
  <c r="L57" i="2"/>
  <c r="L64" i="2"/>
  <c r="L71" i="2"/>
  <c r="T99" i="2"/>
  <c r="P99" i="2"/>
  <c r="L99" i="2"/>
  <c r="H99" i="2"/>
  <c r="L47" i="2"/>
  <c r="P18" i="2"/>
  <c r="T18" i="2" s="1"/>
  <c r="T22" i="2"/>
  <c r="P22" i="2"/>
  <c r="P23" i="2"/>
  <c r="T23" i="2" s="1"/>
  <c r="L22" i="2"/>
  <c r="D33" i="1" s="1"/>
  <c r="L55" i="2"/>
  <c r="P55" i="2" s="1"/>
  <c r="T55" i="2" s="1"/>
  <c r="L54" i="2"/>
  <c r="P54" i="2" s="1"/>
  <c r="T54" i="2" s="1"/>
  <c r="L53" i="2"/>
  <c r="P53" i="2" s="1"/>
  <c r="T53" i="2" s="1"/>
  <c r="L51" i="2"/>
  <c r="L50" i="2"/>
  <c r="L49" i="2"/>
  <c r="P49" i="2" s="1"/>
  <c r="T49" i="2" s="1"/>
  <c r="L48" i="2"/>
  <c r="P48" i="2" s="1"/>
  <c r="T48" i="2" s="1"/>
  <c r="L46" i="2"/>
  <c r="P46" i="2" s="1"/>
  <c r="T46" i="2" s="1"/>
  <c r="L45" i="2"/>
  <c r="P45" i="2" s="1"/>
  <c r="T45" i="2" s="1"/>
  <c r="L44" i="2"/>
  <c r="P44" i="2" s="1"/>
  <c r="T44" i="2" s="1"/>
  <c r="L43" i="2"/>
  <c r="L42" i="2"/>
  <c r="P42" i="2" s="1"/>
  <c r="T42" i="2" s="1"/>
  <c r="L40" i="2"/>
  <c r="L39" i="2"/>
  <c r="P39" i="2" s="1"/>
  <c r="T39" i="2" s="1"/>
  <c r="L38" i="2"/>
  <c r="L37" i="2"/>
  <c r="L36" i="2"/>
  <c r="L35" i="2"/>
  <c r="L32" i="2"/>
  <c r="L29" i="2"/>
  <c r="L20" i="2"/>
  <c r="D30" i="1" s="1"/>
  <c r="L30" i="1" s="1"/>
  <c r="L17" i="2"/>
  <c r="D27" i="1" s="1"/>
  <c r="L27" i="1" s="1"/>
  <c r="H22" i="2"/>
  <c r="D22" i="2"/>
  <c r="P19" i="2"/>
  <c r="T19" i="2" s="1"/>
  <c r="L34" i="2"/>
  <c r="L33" i="2"/>
  <c r="D12" i="2"/>
  <c r="H12" i="2" s="1"/>
  <c r="L12" i="2" s="1"/>
  <c r="D22" i="1" s="1"/>
  <c r="L22" i="1" s="1"/>
  <c r="D9" i="2"/>
  <c r="H9" i="2" s="1"/>
  <c r="L9" i="2" s="1"/>
  <c r="D10" i="2"/>
  <c r="H10" i="2" s="1"/>
  <c r="L10" i="2" s="1"/>
  <c r="H64" i="2"/>
  <c r="D64" i="2"/>
  <c r="H57" i="2"/>
  <c r="D57" i="2"/>
  <c r="T82" i="2"/>
  <c r="P82" i="2"/>
  <c r="L82" i="2"/>
  <c r="H82" i="2"/>
  <c r="D82" i="2"/>
  <c r="H71" i="2"/>
  <c r="D71" i="2"/>
  <c r="D99" i="2"/>
  <c r="E95" i="2" s="1"/>
  <c r="L41" i="2"/>
  <c r="L30" i="2"/>
  <c r="L52" i="2"/>
  <c r="D14" i="2"/>
  <c r="D27" i="2"/>
  <c r="H14" i="2"/>
  <c r="L15" i="2"/>
  <c r="D25" i="1" s="1"/>
  <c r="L31" i="2"/>
  <c r="P50" i="2" l="1"/>
  <c r="T50" i="2" s="1"/>
  <c r="D64" i="1"/>
  <c r="L64" i="1" s="1"/>
  <c r="P30" i="2"/>
  <c r="T30" i="2" s="1"/>
  <c r="D39" i="1"/>
  <c r="L39" i="1" s="1"/>
  <c r="P41" i="2"/>
  <c r="T41" i="2" s="1"/>
  <c r="D53" i="1"/>
  <c r="L53" i="1" s="1"/>
  <c r="P33" i="2"/>
  <c r="T33" i="2" s="1"/>
  <c r="D42" i="1"/>
  <c r="L42" i="1" s="1"/>
  <c r="P32" i="2"/>
  <c r="T32" i="2" s="1"/>
  <c r="D40" i="1"/>
  <c r="L40" i="1" s="1"/>
  <c r="P38" i="2"/>
  <c r="T38" i="2" s="1"/>
  <c r="D51" i="1"/>
  <c r="L51" i="1" s="1"/>
  <c r="P47" i="2"/>
  <c r="T47" i="2" s="1"/>
  <c r="D60" i="1"/>
  <c r="L60" i="1" s="1"/>
  <c r="P31" i="2"/>
  <c r="T31" i="2" s="1"/>
  <c r="D41" i="1"/>
  <c r="L41" i="1" s="1"/>
  <c r="P34" i="2"/>
  <c r="T34" i="2" s="1"/>
  <c r="D45" i="1"/>
  <c r="L45" i="1" s="1"/>
  <c r="P35" i="2"/>
  <c r="T35" i="2" s="1"/>
  <c r="D48" i="1"/>
  <c r="L48" i="1" s="1"/>
  <c r="P52" i="2"/>
  <c r="T52" i="2" s="1"/>
  <c r="D65" i="1"/>
  <c r="L65" i="1" s="1"/>
  <c r="P29" i="2"/>
  <c r="T29" i="2" s="1"/>
  <c r="D38" i="1"/>
  <c r="L38" i="1" s="1"/>
  <c r="P51" i="2"/>
  <c r="T51" i="2" s="1"/>
  <c r="D43" i="1"/>
  <c r="L43" i="1" s="1"/>
  <c r="D75" i="5"/>
  <c r="P43" i="2"/>
  <c r="T43" i="2" s="1"/>
  <c r="D44" i="1"/>
  <c r="L44" i="1" s="1"/>
  <c r="P40" i="2"/>
  <c r="T40" i="2" s="1"/>
  <c r="D52" i="1"/>
  <c r="L52" i="1" s="1"/>
  <c r="P36" i="2"/>
  <c r="T36" i="2" s="1"/>
  <c r="D49" i="1"/>
  <c r="P37" i="2"/>
  <c r="T37" i="2" s="1"/>
  <c r="D50" i="1"/>
  <c r="L50" i="1" s="1"/>
  <c r="P17" i="2"/>
  <c r="T17" i="2" s="1"/>
  <c r="D18" i="1"/>
  <c r="P9" i="2"/>
  <c r="L8" i="2"/>
  <c r="D19" i="1"/>
  <c r="L19" i="1" s="1"/>
  <c r="P10" i="2"/>
  <c r="T10" i="2" s="1"/>
  <c r="D8" i="2"/>
  <c r="D88" i="2" s="1"/>
  <c r="D90" i="2" s="1"/>
  <c r="E64" i="2" s="1"/>
  <c r="P15" i="2"/>
  <c r="T15" i="2" s="1"/>
  <c r="H8" i="2"/>
  <c r="P12" i="2"/>
  <c r="T12" i="2" s="1"/>
  <c r="L33" i="1"/>
  <c r="D24" i="1"/>
  <c r="L25" i="1"/>
  <c r="L24" i="1" s="1"/>
  <c r="P20" i="2"/>
  <c r="T20" i="2" s="1"/>
  <c r="H27" i="2"/>
  <c r="L28" i="2"/>
  <c r="E97" i="2"/>
  <c r="E96" i="2"/>
  <c r="U96" i="2"/>
  <c r="U95" i="2"/>
  <c r="U97" i="2"/>
  <c r="Q96" i="2"/>
  <c r="Q95" i="2"/>
  <c r="Q97" i="2"/>
  <c r="M97" i="2"/>
  <c r="M96" i="2"/>
  <c r="M95" i="2"/>
  <c r="I97" i="2"/>
  <c r="I96" i="2"/>
  <c r="I95" i="2"/>
  <c r="E9" i="5"/>
  <c r="E21" i="5"/>
  <c r="L14" i="2"/>
  <c r="E30" i="5" l="1"/>
  <c r="L49" i="1"/>
  <c r="L37" i="1" s="1"/>
  <c r="D37" i="1"/>
  <c r="T14" i="2"/>
  <c r="P14" i="2"/>
  <c r="E99" i="2"/>
  <c r="T9" i="2"/>
  <c r="T8" i="2" s="1"/>
  <c r="P8" i="2"/>
  <c r="L18" i="1"/>
  <c r="L17" i="1" s="1"/>
  <c r="D17" i="1"/>
  <c r="H88" i="2"/>
  <c r="H90" i="2" s="1"/>
  <c r="H106" i="2" s="1"/>
  <c r="D102" i="2"/>
  <c r="E27" i="2"/>
  <c r="E8" i="2"/>
  <c r="D106" i="2"/>
  <c r="E25" i="2"/>
  <c r="E23" i="2"/>
  <c r="E88" i="2"/>
  <c r="E82" i="2"/>
  <c r="E71" i="2"/>
  <c r="E57" i="2"/>
  <c r="E24" i="2"/>
  <c r="E22" i="2"/>
  <c r="E14" i="2"/>
  <c r="L27" i="2"/>
  <c r="L88" i="2" s="1"/>
  <c r="P28" i="2"/>
  <c r="U99" i="2"/>
  <c r="Q99" i="2"/>
  <c r="M99" i="2"/>
  <c r="I99" i="2"/>
  <c r="D88" i="1" l="1"/>
  <c r="I64" i="2"/>
  <c r="I88" i="2"/>
  <c r="I25" i="2"/>
  <c r="I23" i="2"/>
  <c r="I27" i="2"/>
  <c r="I24" i="2"/>
  <c r="I57" i="2"/>
  <c r="I71" i="2"/>
  <c r="E90" i="2"/>
  <c r="I8" i="2"/>
  <c r="I14" i="2"/>
  <c r="H102" i="2"/>
  <c r="I22" i="2"/>
  <c r="I82" i="2"/>
  <c r="P27" i="2"/>
  <c r="P88" i="2" s="1"/>
  <c r="T28" i="2"/>
  <c r="T27" i="2" s="1"/>
  <c r="L90" i="2"/>
  <c r="M88" i="2" s="1"/>
  <c r="L88" i="1" l="1"/>
  <c r="D90" i="1"/>
  <c r="I90" i="2"/>
  <c r="T88" i="2"/>
  <c r="T90" i="2" s="1"/>
  <c r="P90" i="2"/>
  <c r="P106" i="2" s="1"/>
  <c r="M14" i="2"/>
  <c r="M25" i="2"/>
  <c r="L106" i="2"/>
  <c r="M71" i="2"/>
  <c r="M24" i="2"/>
  <c r="M57" i="2"/>
  <c r="L102" i="2"/>
  <c r="M27" i="2"/>
  <c r="M64" i="2"/>
  <c r="M82" i="2"/>
  <c r="M23" i="2"/>
  <c r="M22" i="2"/>
  <c r="M8" i="2"/>
  <c r="E88" i="1" l="1"/>
  <c r="E33" i="1"/>
  <c r="M70" i="1"/>
  <c r="E77" i="1"/>
  <c r="E35" i="1"/>
  <c r="D93" i="1"/>
  <c r="E37" i="1"/>
  <c r="M37" i="1"/>
  <c r="E34" i="1"/>
  <c r="E70" i="1"/>
  <c r="M35" i="1"/>
  <c r="M77" i="1"/>
  <c r="M34" i="1"/>
  <c r="M24" i="1"/>
  <c r="M33" i="1"/>
  <c r="E24" i="1"/>
  <c r="E17" i="1"/>
  <c r="M17" i="1"/>
  <c r="M88" i="1"/>
  <c r="L90" i="1"/>
  <c r="L93" i="1" s="1"/>
  <c r="Q57" i="2"/>
  <c r="Q25" i="2"/>
  <c r="Q22" i="2"/>
  <c r="Q88" i="2"/>
  <c r="P102" i="2"/>
  <c r="Q8" i="2"/>
  <c r="U22" i="2"/>
  <c r="T102" i="2"/>
  <c r="U64" i="2"/>
  <c r="U8" i="2"/>
  <c r="U82" i="2"/>
  <c r="U14" i="2"/>
  <c r="T106" i="2"/>
  <c r="U57" i="2"/>
  <c r="U71" i="2"/>
  <c r="U25" i="2"/>
  <c r="U23" i="2"/>
  <c r="U27" i="2"/>
  <c r="U24" i="2"/>
  <c r="Q14" i="2"/>
  <c r="Q64" i="2"/>
  <c r="Q24" i="2"/>
  <c r="Q82" i="2"/>
  <c r="Q27" i="2"/>
  <c r="M90" i="2"/>
  <c r="Q71" i="2"/>
  <c r="Q23" i="2"/>
  <c r="U88" i="2"/>
  <c r="M90" i="1" l="1"/>
  <c r="E90" i="1"/>
  <c r="Q90" i="2"/>
  <c r="U90" i="2"/>
</calcChain>
</file>

<file path=xl/sharedStrings.xml><?xml version="1.0" encoding="utf-8"?>
<sst xmlns="http://schemas.openxmlformats.org/spreadsheetml/2006/main" count="352" uniqueCount="184">
  <si>
    <t>PROPOSED BUDGET</t>
  </si>
  <si>
    <t>EXPENDITURE</t>
  </si>
  <si>
    <t>1.</t>
  </si>
  <si>
    <t>Salaries</t>
  </si>
  <si>
    <t>3.</t>
  </si>
  <si>
    <t>Depreciation</t>
  </si>
  <si>
    <t>Repairs and Maintenance</t>
  </si>
  <si>
    <t>Services Accounts ex CCT</t>
  </si>
  <si>
    <t>Interest Paid</t>
  </si>
  <si>
    <t>Office Furniture</t>
  </si>
  <si>
    <t>Office Equipment</t>
  </si>
  <si>
    <t>TOTAL EXPENDITURE</t>
  </si>
  <si>
    <t>INCOME</t>
  </si>
  <si>
    <t>TOTAL INCOME</t>
  </si>
  <si>
    <t>(SURPLUS) / SHORTFALL</t>
  </si>
  <si>
    <t xml:space="preserve"> </t>
  </si>
  <si>
    <t>Employee Related</t>
  </si>
  <si>
    <t>5 YEAR BUDGET AS PER BUSINESS PLAN</t>
  </si>
  <si>
    <t>Accommodation (Rent)</t>
  </si>
  <si>
    <t>Bank charges</t>
  </si>
  <si>
    <t>Bad Debt Provision 3%</t>
  </si>
  <si>
    <t>Cleansing Services</t>
  </si>
  <si>
    <t>Security Services</t>
  </si>
  <si>
    <t>Social Upliftment</t>
  </si>
  <si>
    <t>Core Business</t>
  </si>
  <si>
    <t>Insurance</t>
  </si>
  <si>
    <t>General Expenditure</t>
  </si>
  <si>
    <t>Computer Equipment</t>
  </si>
  <si>
    <t>R</t>
  </si>
  <si>
    <t>As per Business Plan</t>
  </si>
  <si>
    <t>Proposed Budget</t>
  </si>
  <si>
    <t>Variance</t>
  </si>
  <si>
    <t>Auditor's remuneration</t>
  </si>
  <si>
    <t>Marketing and promotions</t>
  </si>
  <si>
    <t>Printing and stationery</t>
  </si>
  <si>
    <t>Accounting fees</t>
  </si>
  <si>
    <t>Bonus Provision</t>
  </si>
  <si>
    <t>Meeting expenses</t>
  </si>
  <si>
    <t>Other: Specify</t>
  </si>
  <si>
    <t xml:space="preserve">Office Furniture </t>
  </si>
  <si>
    <t>CCTV Cameras</t>
  </si>
  <si>
    <t>Computer expenses (including Website)</t>
  </si>
  <si>
    <t>Future Provision</t>
  </si>
  <si>
    <t>Assets</t>
  </si>
  <si>
    <t>Operational Project</t>
  </si>
  <si>
    <t>Capital Project</t>
  </si>
  <si>
    <t>Administration and management fees</t>
  </si>
  <si>
    <t>PROPOSED UTILISATION OF ACCUMULATED SURPLUS</t>
  </si>
  <si>
    <t>Operational Projects</t>
  </si>
  <si>
    <t>Capital Projects</t>
  </si>
  <si>
    <t xml:space="preserve">Contingency / Sundry </t>
  </si>
  <si>
    <t>Traveling</t>
  </si>
  <si>
    <t>Protective clothing</t>
  </si>
  <si>
    <t>Avertising</t>
  </si>
  <si>
    <t>Secretarial duties</t>
  </si>
  <si>
    <t>2018/19</t>
  </si>
  <si>
    <t>Revenue - SRA Add Rates</t>
  </si>
  <si>
    <t>2019/20</t>
  </si>
  <si>
    <t>Provide Detail</t>
  </si>
  <si>
    <t>UIF</t>
  </si>
  <si>
    <t>Transport allowance</t>
  </si>
  <si>
    <t>Security Services - CCTV monitoring</t>
  </si>
  <si>
    <t>Law Enforcement Officers</t>
  </si>
  <si>
    <t>Office security</t>
  </si>
  <si>
    <t>Donations</t>
  </si>
  <si>
    <t>Entertainment</t>
  </si>
  <si>
    <t>Motor vehicle expenses</t>
  </si>
  <si>
    <t>Newsletter expenses</t>
  </si>
  <si>
    <t>Postage</t>
  </si>
  <si>
    <t>Lease rental on equipment</t>
  </si>
  <si>
    <t>Training</t>
  </si>
  <si>
    <t>Staff welfare (tea, Coffee, etc.)</t>
  </si>
  <si>
    <t>Subscriptions</t>
  </si>
  <si>
    <t>Vehicles</t>
  </si>
  <si>
    <t>Security Equipment</t>
  </si>
  <si>
    <t>Capital Expenditure (PPE)</t>
  </si>
  <si>
    <t>Operational costs</t>
  </si>
  <si>
    <t>2020/21</t>
  </si>
  <si>
    <t>Approved Budget for 2015/16</t>
  </si>
  <si>
    <t>Telephone/Internet</t>
  </si>
  <si>
    <t>Fence</t>
  </si>
  <si>
    <t>Surplus</t>
  </si>
  <si>
    <t>2014 - 2015</t>
  </si>
  <si>
    <t>2013 - 2014</t>
  </si>
  <si>
    <t>2012 - 2013</t>
  </si>
  <si>
    <t>2011 - 2012</t>
  </si>
  <si>
    <t>2010 - 2011</t>
  </si>
  <si>
    <t>2009 - 2010</t>
  </si>
  <si>
    <t>2008 - 2009</t>
  </si>
  <si>
    <t>Capex</t>
  </si>
  <si>
    <t>Boundary Wall</t>
  </si>
  <si>
    <t>Pathway &amp; Bollards [Actuals]</t>
  </si>
  <si>
    <t>Millings for Atomic Street [Actuals]</t>
  </si>
  <si>
    <t>Landscaping &amp; paving &amp; DPI [Actuals]</t>
  </si>
  <si>
    <t>Laptop [Actual]</t>
  </si>
  <si>
    <t>Computer</t>
  </si>
  <si>
    <t>TRIANGLE INDUSTRIAL CITY IMPROVEMENT DISTRICT</t>
  </si>
  <si>
    <t>Project detail</t>
  </si>
  <si>
    <t>2015 - 2016</t>
  </si>
  <si>
    <t>2016 - 2017</t>
  </si>
  <si>
    <t>Boundary Wall Actuals</t>
  </si>
  <si>
    <t>Cameras Actuals</t>
  </si>
  <si>
    <t>Gate at Wall Actuals</t>
  </si>
  <si>
    <t>Strategic Fund [2 x Monthly Revenue R370,000]</t>
  </si>
  <si>
    <t>MMA Call Accounts</t>
  </si>
  <si>
    <t>Asset Replacement Fund</t>
  </si>
  <si>
    <t>Retention</t>
  </si>
  <si>
    <t>Metrorail</t>
  </si>
  <si>
    <t>REVIEWED 2017/18</t>
  </si>
  <si>
    <t>Environmental Upgrading</t>
  </si>
  <si>
    <t>GROWTH: EXPENDITURE</t>
  </si>
  <si>
    <t>GROWTH: SRA RATES</t>
  </si>
  <si>
    <t>Revenue - Add. Rates</t>
  </si>
  <si>
    <t>Salaries and Wages</t>
  </si>
  <si>
    <t>PAYE, UIF &amp; SDL</t>
  </si>
  <si>
    <t>Allowances: Locomotion</t>
  </si>
  <si>
    <t>COIDA</t>
  </si>
  <si>
    <t>Bonus provision</t>
  </si>
  <si>
    <t>Cleansing services</t>
  </si>
  <si>
    <t>Environmental upgrading</t>
  </si>
  <si>
    <t>Public Safety</t>
  </si>
  <si>
    <t>Public Safety - CCTV monitoring</t>
  </si>
  <si>
    <t>Social upliftment</t>
  </si>
  <si>
    <t>Urban Maintenance</t>
  </si>
  <si>
    <t>Repairs &amp; Maintenance</t>
  </si>
  <si>
    <t>Interest &amp; Redemption</t>
  </si>
  <si>
    <t>Advertising costs</t>
  </si>
  <si>
    <t>Books, periodicals &amp; subscriptions</t>
  </si>
  <si>
    <t>Communication</t>
  </si>
  <si>
    <t>Computer expenses</t>
  </si>
  <si>
    <t>Conferences &amp; seminars - International</t>
  </si>
  <si>
    <t>Conferences &amp; seminars - National</t>
  </si>
  <si>
    <t>Food &amp; beverages</t>
  </si>
  <si>
    <t>Minor tools &amp; equipment</t>
  </si>
  <si>
    <t>Office cleaning costs</t>
  </si>
  <si>
    <t>Office rental</t>
  </si>
  <si>
    <t>Postage &amp; courier</t>
  </si>
  <si>
    <t>Printing / stationery / photographic</t>
  </si>
  <si>
    <t>Rates and Service Accounts ex CCT</t>
  </si>
  <si>
    <t>Staff welfare (tea, coffee, etc.)</t>
  </si>
  <si>
    <t>Telecommunication</t>
  </si>
  <si>
    <t>Travel &amp; subs - International</t>
  </si>
  <si>
    <t>Travel &amp; subs - National</t>
  </si>
  <si>
    <t>Projects</t>
  </si>
  <si>
    <t>Other: Accumulated Surplus</t>
  </si>
  <si>
    <t>Other: Recycling</t>
  </si>
  <si>
    <t>REVIEWED 2016/17</t>
  </si>
  <si>
    <t xml:space="preserve">As part of the mid-year review process SRAs have an opportunity to review and re-align their 2016/17 Budget. In the past we allowed for the changes to be made without any comments. </t>
  </si>
  <si>
    <t xml:space="preserve">However this year we would like each change to be linked to a comment i.e. reason for  moving funds, so that we can understand the rationale. </t>
  </si>
  <si>
    <t xml:space="preserve">Below is a replica of the budget template. Please insert a comment at the relevant line item where changes are made. </t>
  </si>
  <si>
    <t>APPROVED BUDGET</t>
  </si>
  <si>
    <t>AMENDED BUDGET</t>
  </si>
  <si>
    <t>CHANGE</t>
  </si>
  <si>
    <t xml:space="preserve">Comments </t>
  </si>
  <si>
    <t>UIF &amp; SDL</t>
  </si>
  <si>
    <t>SDL</t>
  </si>
  <si>
    <t>Environmental upgrading (Greening, landscaping, recycling, etc.)</t>
  </si>
  <si>
    <t>Security services</t>
  </si>
  <si>
    <t>Advertising</t>
  </si>
  <si>
    <t>Computer expenses (incl. Website)</t>
  </si>
  <si>
    <t>Travelling</t>
  </si>
  <si>
    <t>Urban Management</t>
  </si>
  <si>
    <t>Project 2</t>
  </si>
  <si>
    <t>Project 3</t>
  </si>
  <si>
    <t>Project 4</t>
  </si>
  <si>
    <t>Capital Expenditure: PPE</t>
  </si>
  <si>
    <t>Electric Fence</t>
  </si>
  <si>
    <t>Income from add rates (less 3%)</t>
  </si>
  <si>
    <t>BUDGET (SURPLUS) / SHORTFALL</t>
  </si>
  <si>
    <t>Comments to the Adjustment Budget 2018/19</t>
  </si>
  <si>
    <t xml:space="preserve">UIF maximium </t>
  </si>
  <si>
    <t>Waste</t>
  </si>
  <si>
    <t>Additional Cameras</t>
  </si>
  <si>
    <t xml:space="preserve">CIPC/New Director/Tax emption/Income Tax </t>
  </si>
  <si>
    <t>Computer/Internet monthly maintenance fee</t>
  </si>
  <si>
    <t>Increase was less than budget</t>
  </si>
  <si>
    <t>D not have any subscriptions</t>
  </si>
  <si>
    <t>Maintenance Plan for cameras</t>
  </si>
  <si>
    <t>Current Charge + 7%</t>
  </si>
  <si>
    <t>Extension of Current Camera System</t>
  </si>
  <si>
    <t>Upgrading of Wall Public Open Space/Reactor Street</t>
  </si>
  <si>
    <t>Refurbish exsisting fence Uranium Street</t>
  </si>
  <si>
    <t>Extra Foot Patrol for 12 mnths</t>
  </si>
  <si>
    <t>Admin and management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</si>
</sst>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_ ;_ * \-#,##0_ ;_ * &quot;-&quot;_ ;_ @_ "/>
    <numFmt numFmtId="165" formatCode="_ * #,##0.00_ ;_ * \-#,##0.00_ ;_ * &quot;-&quot;??_ ;_ @_ "/>
    <numFmt numFmtId="166" formatCode="0.0%"/>
    <numFmt numFmtId="167" formatCode="_ * #,##0_ ;_ * \-#,##0_ ;_ * &quot;-&quot;??_ ;_ @_ "/>
  </numFmts>
  <fonts count="3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0"/>
      <name val="Arial"/>
      <family val="2"/>
    </font>
    <font>
      <b/>
      <i/>
      <sz val="28"/>
      <name val="Arial"/>
      <family val="2"/>
    </font>
    <font>
      <i/>
      <sz val="11"/>
      <name val="Arial"/>
      <family val="2"/>
    </font>
    <font>
      <sz val="14"/>
      <name val="Arial"/>
      <family val="2"/>
    </font>
    <font>
      <b/>
      <sz val="24"/>
      <name val="Century Gothic"/>
      <family val="2"/>
    </font>
    <font>
      <b/>
      <sz val="20"/>
      <name val="Century Gothic"/>
      <family val="2"/>
    </font>
    <font>
      <b/>
      <sz val="14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sz val="14"/>
      <name val="Century Gothic"/>
      <family val="2"/>
    </font>
    <font>
      <i/>
      <sz val="11"/>
      <name val="Century Gothic"/>
      <family val="2"/>
    </font>
    <font>
      <sz val="12"/>
      <name val="Century Gothic"/>
      <family val="2"/>
    </font>
    <font>
      <b/>
      <sz val="24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i/>
      <sz val="11"/>
      <name val="Calibri"/>
      <family val="2"/>
    </font>
    <font>
      <b/>
      <sz val="16"/>
      <name val="Century Gothic"/>
      <family val="2"/>
    </font>
    <font>
      <i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7">
    <xf numFmtId="0" fontId="0" fillId="0" borderId="0" xfId="0"/>
    <xf numFmtId="0" fontId="0" fillId="0" borderId="1" xfId="0" applyBorder="1"/>
    <xf numFmtId="0" fontId="0" fillId="0" borderId="0" xfId="0" applyProtection="1"/>
    <xf numFmtId="0" fontId="0" fillId="0" borderId="0" xfId="0" applyAlignment="1" applyProtection="1">
      <alignment vertical="top"/>
    </xf>
    <xf numFmtId="0" fontId="0" fillId="0" borderId="1" xfId="0" applyFill="1" applyBorder="1" applyProtection="1"/>
    <xf numFmtId="0" fontId="4" fillId="0" borderId="1" xfId="0" applyFont="1" applyFill="1" applyBorder="1" applyProtection="1"/>
    <xf numFmtId="0" fontId="5" fillId="0" borderId="1" xfId="0" applyFont="1" applyFill="1" applyBorder="1" applyProtection="1"/>
    <xf numFmtId="0" fontId="1" fillId="0" borderId="1" xfId="0" applyFont="1" applyFill="1" applyBorder="1" applyProtection="1"/>
    <xf numFmtId="0" fontId="0" fillId="0" borderId="2" xfId="0" applyFill="1" applyBorder="1" applyProtection="1"/>
    <xf numFmtId="0" fontId="0" fillId="0" borderId="0" xfId="0" applyFill="1" applyBorder="1" applyProtection="1"/>
    <xf numFmtId="3" fontId="6" fillId="0" borderId="0" xfId="0" applyNumberFormat="1" applyFont="1" applyFill="1" applyBorder="1" applyAlignment="1" applyProtection="1">
      <alignment horizontal="center" vertical="top"/>
    </xf>
    <xf numFmtId="0" fontId="4" fillId="0" borderId="0" xfId="0" applyFont="1" applyFill="1" applyProtection="1"/>
    <xf numFmtId="0" fontId="0" fillId="0" borderId="0" xfId="0" applyFill="1" applyProtection="1"/>
    <xf numFmtId="164" fontId="6" fillId="0" borderId="10" xfId="1" applyNumberFormat="1" applyFont="1" applyFill="1" applyBorder="1" applyAlignment="1" applyProtection="1">
      <alignment horizontal="right" vertical="center" indent="1"/>
    </xf>
    <xf numFmtId="164" fontId="6" fillId="0" borderId="0" xfId="1" applyNumberFormat="1" applyFont="1" applyFill="1" applyBorder="1" applyAlignment="1" applyProtection="1">
      <alignment horizontal="right" vertical="center" indent="1"/>
    </xf>
    <xf numFmtId="0" fontId="0" fillId="0" borderId="0" xfId="0" applyFill="1"/>
    <xf numFmtId="0" fontId="2" fillId="0" borderId="0" xfId="0" quotePrefix="1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</xf>
    <xf numFmtId="0" fontId="3" fillId="0" borderId="0" xfId="0" quotePrefix="1" applyFont="1" applyFill="1" applyAlignment="1" applyProtection="1">
      <alignment horizontal="center"/>
    </xf>
    <xf numFmtId="0" fontId="3" fillId="0" borderId="0" xfId="0" applyFont="1" applyFill="1" applyProtection="1"/>
    <xf numFmtId="166" fontId="6" fillId="0" borderId="4" xfId="0" applyNumberFormat="1" applyFont="1" applyFill="1" applyBorder="1" applyProtection="1"/>
    <xf numFmtId="2" fontId="6" fillId="0" borderId="0" xfId="0" applyNumberFormat="1" applyFont="1" applyFill="1" applyBorder="1" applyProtection="1"/>
    <xf numFmtId="0" fontId="6" fillId="0" borderId="1" xfId="0" applyFont="1" applyFill="1" applyBorder="1" applyProtection="1"/>
    <xf numFmtId="0" fontId="7" fillId="0" borderId="0" xfId="0" applyFont="1" applyFill="1" applyProtection="1"/>
    <xf numFmtId="2" fontId="7" fillId="0" borderId="0" xfId="0" applyNumberFormat="1" applyFont="1" applyFill="1" applyBorder="1" applyProtection="1"/>
    <xf numFmtId="0" fontId="0" fillId="0" borderId="0" xfId="0" applyFill="1" applyAlignment="1" applyProtection="1">
      <alignment horizontal="center" vertical="top"/>
    </xf>
    <xf numFmtId="0" fontId="7" fillId="0" borderId="0" xfId="0" applyFont="1" applyFill="1" applyAlignment="1" applyProtection="1">
      <alignment vertical="top" wrapText="1"/>
    </xf>
    <xf numFmtId="0" fontId="0" fillId="0" borderId="0" xfId="0" applyFill="1" applyAlignment="1" applyProtection="1">
      <alignment vertical="top"/>
      <protection locked="0"/>
    </xf>
    <xf numFmtId="0" fontId="7" fillId="0" borderId="0" xfId="0" applyFont="1" applyFill="1" applyAlignment="1" applyProtection="1">
      <alignment wrapText="1"/>
    </xf>
    <xf numFmtId="166" fontId="7" fillId="0" borderId="4" xfId="0" applyNumberFormat="1" applyFont="1" applyFill="1" applyBorder="1" applyProtection="1"/>
    <xf numFmtId="0" fontId="4" fillId="0" borderId="0" xfId="0" quotePrefix="1" applyFont="1" applyFill="1" applyAlignment="1" applyProtection="1">
      <alignment horizontal="center"/>
    </xf>
    <xf numFmtId="0" fontId="5" fillId="0" borderId="0" xfId="0" quotePrefix="1" applyFont="1" applyFill="1" applyAlignment="1" applyProtection="1">
      <alignment horizontal="center"/>
    </xf>
    <xf numFmtId="0" fontId="10" fillId="0" borderId="0" xfId="0" applyFont="1" applyFill="1" applyProtection="1"/>
    <xf numFmtId="0" fontId="5" fillId="0" borderId="0" xfId="0" applyFont="1" applyFill="1" applyProtection="1"/>
    <xf numFmtId="0" fontId="7" fillId="0" borderId="1" xfId="0" applyFont="1" applyFill="1" applyBorder="1" applyProtection="1"/>
    <xf numFmtId="0" fontId="1" fillId="0" borderId="0" xfId="0" quotePrefix="1" applyFont="1" applyFill="1" applyProtection="1"/>
    <xf numFmtId="0" fontId="5" fillId="0" borderId="0" xfId="0" applyFont="1" applyFill="1" applyAlignment="1" applyProtection="1">
      <alignment horizontal="center"/>
    </xf>
    <xf numFmtId="0" fontId="2" fillId="0" borderId="0" xfId="0" applyFont="1" applyFill="1" applyProtection="1"/>
    <xf numFmtId="166" fontId="6" fillId="0" borderId="12" xfId="0" applyNumberFormat="1" applyFont="1" applyFill="1" applyBorder="1" applyProtection="1"/>
    <xf numFmtId="166" fontId="6" fillId="0" borderId="4" xfId="2" applyNumberFormat="1" applyFont="1" applyFill="1" applyBorder="1" applyProtection="1"/>
    <xf numFmtId="0" fontId="0" fillId="0" borderId="0" xfId="0" quotePrefix="1" applyFill="1" applyAlignment="1" applyProtection="1">
      <alignment horizontal="center"/>
    </xf>
    <xf numFmtId="0" fontId="0" fillId="0" borderId="0" xfId="0" applyFill="1" applyAlignment="1">
      <alignment horizontal="center"/>
    </xf>
    <xf numFmtId="3" fontId="0" fillId="0" borderId="0" xfId="0" applyNumberFormat="1" applyFill="1"/>
    <xf numFmtId="0" fontId="14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left"/>
    </xf>
    <xf numFmtId="0" fontId="15" fillId="0" borderId="3" xfId="0" applyFont="1" applyBorder="1" applyProtection="1"/>
    <xf numFmtId="3" fontId="14" fillId="0" borderId="0" xfId="0" applyNumberFormat="1" applyFont="1" applyFill="1" applyBorder="1" applyAlignment="1" applyProtection="1">
      <alignment horizontal="center" vertical="top"/>
    </xf>
    <xf numFmtId="2" fontId="14" fillId="0" borderId="4" xfId="0" applyNumberFormat="1" applyFont="1" applyBorder="1" applyAlignment="1" applyProtection="1">
      <alignment horizontal="center" vertical="top"/>
    </xf>
    <xf numFmtId="0" fontId="15" fillId="0" borderId="0" xfId="0" applyFont="1" applyProtection="1"/>
    <xf numFmtId="0" fontId="15" fillId="0" borderId="1" xfId="0" applyFont="1" applyBorder="1" applyProtection="1"/>
    <xf numFmtId="164" fontId="16" fillId="0" borderId="0" xfId="1" applyNumberFormat="1" applyFont="1" applyFill="1" applyBorder="1" applyAlignment="1" applyProtection="1">
      <alignment horizontal="right" vertical="center" indent="1"/>
    </xf>
    <xf numFmtId="3" fontId="16" fillId="0" borderId="4" xfId="0" applyNumberFormat="1" applyFont="1" applyBorder="1" applyProtection="1"/>
    <xf numFmtId="0" fontId="17" fillId="0" borderId="0" xfId="0" applyFont="1" applyProtection="1"/>
    <xf numFmtId="0" fontId="18" fillId="0" borderId="1" xfId="0" applyFont="1" applyBorder="1" applyAlignment="1" applyProtection="1">
      <alignment vertical="top"/>
    </xf>
    <xf numFmtId="164" fontId="16" fillId="0" borderId="17" xfId="1" applyNumberFormat="1" applyFont="1" applyFill="1" applyBorder="1" applyAlignment="1" applyProtection="1">
      <alignment horizontal="right" vertical="top"/>
    </xf>
    <xf numFmtId="166" fontId="19" fillId="0" borderId="4" xfId="2" applyNumberFormat="1" applyFont="1" applyBorder="1" applyAlignment="1" applyProtection="1">
      <alignment vertical="top"/>
    </xf>
    <xf numFmtId="164" fontId="16" fillId="3" borderId="17" xfId="1" applyNumberFormat="1" applyFont="1" applyFill="1" applyBorder="1" applyAlignment="1" applyProtection="1">
      <alignment horizontal="right" vertical="top"/>
      <protection locked="0"/>
    </xf>
    <xf numFmtId="166" fontId="19" fillId="0" borderId="4" xfId="2" applyNumberFormat="1" applyFont="1" applyBorder="1" applyProtection="1"/>
    <xf numFmtId="164" fontId="16" fillId="0" borderId="9" xfId="1" applyNumberFormat="1" applyFont="1" applyFill="1" applyBorder="1" applyAlignment="1" applyProtection="1">
      <alignment horizontal="right" vertical="top"/>
    </xf>
    <xf numFmtId="164" fontId="16" fillId="3" borderId="9" xfId="1" applyNumberFormat="1" applyFont="1" applyFill="1" applyBorder="1" applyAlignment="1" applyProtection="1">
      <alignment horizontal="right" vertical="top"/>
      <protection locked="0"/>
    </xf>
    <xf numFmtId="0" fontId="14" fillId="0" borderId="0" xfId="0" applyFont="1" applyProtection="1"/>
    <xf numFmtId="0" fontId="18" fillId="0" borderId="1" xfId="0" applyFont="1" applyBorder="1" applyProtection="1"/>
    <xf numFmtId="164" fontId="19" fillId="0" borderId="11" xfId="1" applyNumberFormat="1" applyFont="1" applyFill="1" applyBorder="1" applyAlignment="1" applyProtection="1">
      <alignment horizontal="right" vertical="center" indent="1"/>
    </xf>
    <xf numFmtId="0" fontId="15" fillId="0" borderId="15" xfId="0" applyFont="1" applyBorder="1" applyProtection="1"/>
    <xf numFmtId="164" fontId="16" fillId="0" borderId="15" xfId="1" applyNumberFormat="1" applyFont="1" applyFill="1" applyBorder="1" applyAlignment="1" applyProtection="1">
      <alignment horizontal="right" vertical="center" indent="1"/>
    </xf>
    <xf numFmtId="3" fontId="16" fillId="0" borderId="15" xfId="0" applyNumberFormat="1" applyFont="1" applyBorder="1" applyProtection="1"/>
    <xf numFmtId="0" fontId="15" fillId="0" borderId="1" xfId="0" applyFont="1" applyBorder="1" applyAlignment="1" applyProtection="1">
      <alignment horizontal="center"/>
    </xf>
    <xf numFmtId="3" fontId="20" fillId="0" borderId="0" xfId="0" applyNumberFormat="1" applyFont="1" applyFill="1" applyBorder="1" applyProtection="1"/>
    <xf numFmtId="2" fontId="20" fillId="0" borderId="4" xfId="0" applyNumberFormat="1" applyFont="1" applyBorder="1" applyProtection="1"/>
    <xf numFmtId="164" fontId="19" fillId="0" borderId="0" xfId="1" applyNumberFormat="1" applyFont="1" applyFill="1" applyBorder="1" applyAlignment="1" applyProtection="1">
      <alignment horizontal="right" vertical="center" indent="1"/>
    </xf>
    <xf numFmtId="166" fontId="19" fillId="0" borderId="4" xfId="0" applyNumberFormat="1" applyFont="1" applyBorder="1" applyProtection="1"/>
    <xf numFmtId="166" fontId="0" fillId="0" borderId="0" xfId="2" applyNumberFormat="1" applyFont="1" applyProtection="1"/>
    <xf numFmtId="0" fontId="16" fillId="0" borderId="0" xfId="0" applyFont="1" applyProtection="1"/>
    <xf numFmtId="0" fontId="15" fillId="0" borderId="1" xfId="0" applyFont="1" applyBorder="1" applyAlignment="1" applyProtection="1">
      <alignment vertical="top"/>
    </xf>
    <xf numFmtId="166" fontId="16" fillId="0" borderId="4" xfId="0" applyNumberFormat="1" applyFont="1" applyBorder="1" applyAlignment="1" applyProtection="1">
      <alignment vertical="top"/>
    </xf>
    <xf numFmtId="166" fontId="16" fillId="0" borderId="4" xfId="0" applyNumberFormat="1" applyFont="1" applyBorder="1" applyProtection="1"/>
    <xf numFmtId="0" fontId="16" fillId="0" borderId="0" xfId="0" applyFont="1" applyAlignment="1" applyProtection="1">
      <alignment wrapText="1"/>
    </xf>
    <xf numFmtId="164" fontId="16" fillId="0" borderId="8" xfId="1" applyNumberFormat="1" applyFont="1" applyFill="1" applyBorder="1" applyAlignment="1" applyProtection="1">
      <alignment horizontal="right" vertical="top"/>
    </xf>
    <xf numFmtId="164" fontId="16" fillId="3" borderId="8" xfId="1" applyNumberFormat="1" applyFont="1" applyFill="1" applyBorder="1" applyAlignment="1" applyProtection="1">
      <alignment horizontal="right" vertical="top"/>
      <protection locked="0"/>
    </xf>
    <xf numFmtId="0" fontId="16" fillId="0" borderId="0" xfId="0" applyFont="1" applyAlignment="1" applyProtection="1">
      <alignment vertical="top" wrapText="1"/>
    </xf>
    <xf numFmtId="164" fontId="19" fillId="3" borderId="0" xfId="1" applyNumberFormat="1" applyFont="1" applyFill="1" applyBorder="1" applyAlignment="1" applyProtection="1">
      <alignment horizontal="right" vertical="center" indent="1"/>
      <protection locked="0"/>
    </xf>
    <xf numFmtId="0" fontId="18" fillId="0" borderId="0" xfId="0" applyFont="1" applyProtection="1"/>
    <xf numFmtId="0" fontId="21" fillId="3" borderId="0" xfId="0" applyFont="1" applyFill="1" applyProtection="1">
      <protection locked="0"/>
    </xf>
    <xf numFmtId="0" fontId="21" fillId="0" borderId="0" xfId="0" applyFont="1" applyProtection="1"/>
    <xf numFmtId="166" fontId="16" fillId="0" borderId="4" xfId="0" applyNumberFormat="1" applyFont="1" applyFill="1" applyBorder="1" applyProtection="1"/>
    <xf numFmtId="164" fontId="19" fillId="0" borderId="18" xfId="1" applyNumberFormat="1" applyFont="1" applyFill="1" applyBorder="1" applyAlignment="1" applyProtection="1">
      <alignment horizontal="right" vertical="center" indent="1"/>
    </xf>
    <xf numFmtId="166" fontId="19" fillId="0" borderId="12" xfId="0" applyNumberFormat="1" applyFont="1" applyBorder="1" applyProtection="1"/>
    <xf numFmtId="0" fontId="15" fillId="0" borderId="2" xfId="0" applyFont="1" applyBorder="1" applyProtection="1"/>
    <xf numFmtId="164" fontId="16" fillId="0" borderId="13" xfId="1" applyNumberFormat="1" applyFont="1" applyFill="1" applyBorder="1" applyAlignment="1" applyProtection="1">
      <alignment horizontal="right" vertical="center" indent="1"/>
    </xf>
    <xf numFmtId="0" fontId="16" fillId="0" borderId="14" xfId="0" applyFont="1" applyBorder="1" applyProtection="1"/>
    <xf numFmtId="0" fontId="15" fillId="0" borderId="0" xfId="0" applyFont="1" applyBorder="1" applyProtection="1"/>
    <xf numFmtId="3" fontId="16" fillId="0" borderId="0" xfId="0" applyNumberFormat="1" applyFont="1" applyBorder="1" applyProtection="1"/>
    <xf numFmtId="3" fontId="19" fillId="0" borderId="0" xfId="0" applyNumberFormat="1" applyFont="1" applyBorder="1" applyProtection="1"/>
    <xf numFmtId="165" fontId="0" fillId="0" borderId="0" xfId="0" applyNumberFormat="1" applyFill="1" applyProtection="1"/>
    <xf numFmtId="0" fontId="2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Continuous"/>
    </xf>
    <xf numFmtId="3" fontId="2" fillId="0" borderId="0" xfId="0" applyNumberFormat="1" applyFont="1" applyFill="1" applyAlignment="1" applyProtection="1">
      <alignment horizontal="centerContinuous"/>
    </xf>
    <xf numFmtId="0" fontId="0" fillId="0" borderId="0" xfId="0" applyFill="1" applyAlignment="1" applyProtection="1">
      <alignment horizontal="centerContinuous"/>
    </xf>
    <xf numFmtId="2" fontId="3" fillId="0" borderId="0" xfId="0" applyNumberFormat="1" applyFon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center" vertical="top"/>
    </xf>
    <xf numFmtId="2" fontId="2" fillId="0" borderId="4" xfId="0" applyNumberFormat="1" applyFont="1" applyFill="1" applyBorder="1" applyAlignment="1" applyProtection="1">
      <alignment horizontal="center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11" fillId="0" borderId="1" xfId="0" applyFont="1" applyFill="1" applyBorder="1" applyAlignment="1" applyProtection="1">
      <alignment horizontal="center" vertical="top"/>
    </xf>
    <xf numFmtId="0" fontId="11" fillId="0" borderId="0" xfId="0" applyFont="1" applyFill="1" applyAlignment="1" applyProtection="1">
      <alignment vertical="top"/>
    </xf>
    <xf numFmtId="166" fontId="3" fillId="0" borderId="4" xfId="0" applyNumberFormat="1" applyFont="1" applyFill="1" applyBorder="1" applyAlignment="1" applyProtection="1">
      <alignment horizontal="center"/>
    </xf>
    <xf numFmtId="3" fontId="11" fillId="0" borderId="0" xfId="0" applyNumberFormat="1" applyFont="1" applyFill="1" applyBorder="1" applyProtection="1"/>
    <xf numFmtId="2" fontId="11" fillId="0" borderId="4" xfId="0" applyNumberFormat="1" applyFont="1" applyFill="1" applyBorder="1" applyProtection="1"/>
    <xf numFmtId="2" fontId="11" fillId="0" borderId="0" xfId="0" applyNumberFormat="1" applyFont="1" applyFill="1" applyBorder="1" applyProtection="1"/>
    <xf numFmtId="0" fontId="11" fillId="0" borderId="1" xfId="0" applyFont="1" applyFill="1" applyBorder="1" applyProtection="1"/>
    <xf numFmtId="0" fontId="11" fillId="0" borderId="0" xfId="0" applyFont="1" applyFill="1" applyProtection="1"/>
    <xf numFmtId="166" fontId="11" fillId="0" borderId="4" xfId="0" applyNumberFormat="1" applyFont="1" applyFill="1" applyBorder="1" applyProtection="1"/>
    <xf numFmtId="166" fontId="0" fillId="0" borderId="4" xfId="0" applyNumberFormat="1" applyFill="1" applyBorder="1" applyProtection="1"/>
    <xf numFmtId="164" fontId="7" fillId="0" borderId="7" xfId="1" applyNumberFormat="1" applyFont="1" applyFill="1" applyBorder="1" applyAlignment="1" applyProtection="1">
      <alignment horizontal="right" vertical="center" indent="1"/>
    </xf>
    <xf numFmtId="164" fontId="7" fillId="0" borderId="8" xfId="1" applyNumberFormat="1" applyFont="1" applyFill="1" applyBorder="1" applyAlignment="1" applyProtection="1">
      <alignment horizontal="right" vertical="center" indent="1"/>
    </xf>
    <xf numFmtId="164" fontId="7" fillId="0" borderId="9" xfId="1" applyNumberFormat="1" applyFont="1" applyFill="1" applyBorder="1" applyAlignment="1" applyProtection="1">
      <alignment horizontal="right" vertical="center" indent="1"/>
    </xf>
    <xf numFmtId="164" fontId="7" fillId="0" borderId="0" xfId="1" applyNumberFormat="1" applyFont="1" applyFill="1" applyBorder="1" applyAlignment="1" applyProtection="1">
      <alignment horizontal="right" vertical="center" indent="1"/>
    </xf>
    <xf numFmtId="0" fontId="0" fillId="0" borderId="1" xfId="0" applyFill="1" applyBorder="1" applyAlignment="1" applyProtection="1">
      <alignment vertical="top"/>
    </xf>
    <xf numFmtId="164" fontId="7" fillId="0" borderId="8" xfId="1" applyNumberFormat="1" applyFont="1" applyFill="1" applyBorder="1" applyAlignment="1" applyProtection="1">
      <alignment horizontal="right" vertical="top"/>
    </xf>
    <xf numFmtId="166" fontId="7" fillId="0" borderId="4" xfId="0" applyNumberFormat="1" applyFont="1" applyFill="1" applyBorder="1" applyAlignment="1" applyProtection="1">
      <alignment vertical="top"/>
    </xf>
    <xf numFmtId="2" fontId="7" fillId="0" borderId="0" xfId="0" applyNumberFormat="1" applyFont="1" applyFill="1" applyBorder="1" applyAlignment="1" applyProtection="1">
      <alignment vertical="top"/>
    </xf>
    <xf numFmtId="0" fontId="7" fillId="0" borderId="1" xfId="0" applyFont="1" applyFill="1" applyBorder="1" applyAlignment="1" applyProtection="1">
      <alignment vertical="top"/>
    </xf>
    <xf numFmtId="0" fontId="7" fillId="0" borderId="0" xfId="0" applyFont="1" applyFill="1" applyAlignment="1" applyProtection="1">
      <alignment vertical="top"/>
    </xf>
    <xf numFmtId="164" fontId="7" fillId="0" borderId="8" xfId="1" applyNumberFormat="1" applyFont="1" applyFill="1" applyBorder="1" applyAlignment="1" applyProtection="1">
      <alignment horizontal="right" vertical="top" indent="1"/>
    </xf>
    <xf numFmtId="3" fontId="7" fillId="0" borderId="0" xfId="0" applyNumberFormat="1" applyFont="1" applyFill="1" applyBorder="1" applyProtection="1"/>
    <xf numFmtId="164" fontId="6" fillId="0" borderId="11" xfId="1" applyNumberFormat="1" applyFont="1" applyFill="1" applyBorder="1" applyAlignment="1" applyProtection="1">
      <alignment horizontal="right" vertical="center" indent="1"/>
    </xf>
    <xf numFmtId="164" fontId="7" fillId="0" borderId="13" xfId="1" applyNumberFormat="1" applyFont="1" applyFill="1" applyBorder="1" applyAlignment="1" applyProtection="1">
      <alignment horizontal="right" vertical="center" indent="1"/>
    </xf>
    <xf numFmtId="0" fontId="7" fillId="0" borderId="14" xfId="0" applyFont="1" applyFill="1" applyBorder="1" applyProtection="1"/>
    <xf numFmtId="0" fontId="7" fillId="0" borderId="2" xfId="0" applyFont="1" applyFill="1" applyBorder="1" applyProtection="1"/>
    <xf numFmtId="166" fontId="7" fillId="0" borderId="14" xfId="0" applyNumberFormat="1" applyFont="1" applyFill="1" applyBorder="1" applyProtection="1"/>
    <xf numFmtId="164" fontId="7" fillId="0" borderId="15" xfId="1" applyNumberFormat="1" applyFont="1" applyFill="1" applyBorder="1" applyAlignment="1" applyProtection="1">
      <alignment horizontal="right" vertical="center" indent="1"/>
    </xf>
    <xf numFmtId="0" fontId="7" fillId="0" borderId="0" xfId="0" applyFont="1" applyFill="1" applyBorder="1" applyProtection="1"/>
    <xf numFmtId="0" fontId="0" fillId="0" borderId="3" xfId="0" applyFill="1" applyBorder="1" applyProtection="1"/>
    <xf numFmtId="3" fontId="7" fillId="0" borderId="6" xfId="0" applyNumberFormat="1" applyFont="1" applyFill="1" applyBorder="1" applyAlignment="1" applyProtection="1">
      <alignment vertical="top"/>
    </xf>
    <xf numFmtId="3" fontId="7" fillId="0" borderId="0" xfId="0" applyNumberFormat="1" applyFont="1" applyFill="1" applyAlignment="1" applyProtection="1">
      <alignment vertical="top"/>
    </xf>
    <xf numFmtId="0" fontId="7" fillId="0" borderId="3" xfId="0" applyFont="1" applyFill="1" applyBorder="1" applyAlignment="1" applyProtection="1">
      <alignment vertical="top"/>
    </xf>
    <xf numFmtId="3" fontId="7" fillId="0" borderId="6" xfId="0" applyNumberFormat="1" applyFont="1" applyFill="1" applyBorder="1" applyProtection="1"/>
    <xf numFmtId="3" fontId="7" fillId="0" borderId="4" xfId="0" applyNumberFormat="1" applyFont="1" applyFill="1" applyBorder="1" applyProtection="1"/>
    <xf numFmtId="3" fontId="7" fillId="0" borderId="0" xfId="0" applyNumberFormat="1" applyFont="1" applyFill="1" applyProtection="1"/>
    <xf numFmtId="3" fontId="6" fillId="0" borderId="0" xfId="0" applyNumberFormat="1" applyFont="1" applyFill="1" applyProtection="1"/>
    <xf numFmtId="3" fontId="7" fillId="0" borderId="14" xfId="0" applyNumberFormat="1" applyFont="1" applyFill="1" applyBorder="1" applyProtection="1"/>
    <xf numFmtId="164" fontId="7" fillId="0" borderId="0" xfId="1" applyNumberFormat="1" applyFont="1" applyFill="1" applyAlignment="1" applyProtection="1">
      <alignment horizontal="right" vertical="center" indent="1"/>
    </xf>
    <xf numFmtId="164" fontId="6" fillId="0" borderId="0" xfId="1" applyNumberFormat="1" applyFont="1" applyFill="1" applyAlignment="1" applyProtection="1">
      <alignment horizontal="right" vertical="center" indent="1"/>
    </xf>
    <xf numFmtId="0" fontId="6" fillId="0" borderId="0" xfId="0" applyFont="1" applyFill="1" applyProtection="1"/>
    <xf numFmtId="166" fontId="4" fillId="0" borderId="11" xfId="0" applyNumberFormat="1" applyFont="1" applyFill="1" applyBorder="1" applyAlignment="1" applyProtection="1">
      <alignment horizontal="center" vertical="center"/>
    </xf>
    <xf numFmtId="3" fontId="0" fillId="0" borderId="0" xfId="0" applyNumberFormat="1" applyFill="1" applyProtection="1"/>
    <xf numFmtId="164" fontId="0" fillId="0" borderId="0" xfId="0" applyNumberFormat="1" applyFill="1" applyProtection="1"/>
    <xf numFmtId="0" fontId="1" fillId="0" borderId="0" xfId="0" applyFont="1" applyFill="1" applyProtection="1"/>
    <xf numFmtId="0" fontId="22" fillId="0" borderId="0" xfId="0" applyFont="1" applyProtection="1"/>
    <xf numFmtId="0" fontId="24" fillId="0" borderId="0" xfId="0" applyFont="1"/>
    <xf numFmtId="0" fontId="24" fillId="0" borderId="0" xfId="0" applyFont="1" applyFill="1"/>
    <xf numFmtId="165" fontId="2" fillId="0" borderId="1" xfId="1" applyFont="1" applyBorder="1" applyAlignment="1" applyProtection="1">
      <alignment vertical="center"/>
    </xf>
    <xf numFmtId="3" fontId="25" fillId="4" borderId="19" xfId="0" applyNumberFormat="1" applyFont="1" applyFill="1" applyBorder="1" applyAlignment="1">
      <alignment horizontal="center" vertical="center" wrapText="1"/>
    </xf>
    <xf numFmtId="3" fontId="25" fillId="0" borderId="20" xfId="0" applyNumberFormat="1" applyFont="1" applyBorder="1" applyAlignment="1">
      <alignment horizontal="center" vertical="center" wrapText="1"/>
    </xf>
    <xf numFmtId="3" fontId="25" fillId="0" borderId="21" xfId="0" applyNumberFormat="1" applyFont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0" fillId="4" borderId="0" xfId="0" applyNumberFormat="1" applyFill="1" applyBorder="1"/>
    <xf numFmtId="3" fontId="0" fillId="0" borderId="0" xfId="0" applyNumberFormat="1" applyBorder="1"/>
    <xf numFmtId="165" fontId="26" fillId="0" borderId="1" xfId="1" applyFont="1" applyBorder="1"/>
    <xf numFmtId="164" fontId="26" fillId="4" borderId="0" xfId="1" applyNumberFormat="1" applyFont="1" applyFill="1" applyBorder="1" applyAlignment="1">
      <alignment horizontal="right" vertical="center" indent="1"/>
    </xf>
    <xf numFmtId="164" fontId="26" fillId="0" borderId="0" xfId="1" applyNumberFormat="1" applyFont="1" applyBorder="1" applyAlignment="1">
      <alignment horizontal="right" vertical="center" indent="1"/>
    </xf>
    <xf numFmtId="165" fontId="27" fillId="0" borderId="22" xfId="1" applyFont="1" applyBorder="1"/>
    <xf numFmtId="164" fontId="27" fillId="4" borderId="23" xfId="1" applyNumberFormat="1" applyFont="1" applyFill="1" applyBorder="1" applyAlignment="1">
      <alignment horizontal="right" vertical="center" indent="1"/>
    </xf>
    <xf numFmtId="164" fontId="27" fillId="3" borderId="17" xfId="1" applyNumberFormat="1" applyFont="1" applyFill="1" applyBorder="1" applyAlignment="1">
      <alignment horizontal="right" vertical="center" indent="1"/>
    </xf>
    <xf numFmtId="164" fontId="27" fillId="0" borderId="17" xfId="1" applyNumberFormat="1" applyFont="1" applyFill="1" applyBorder="1" applyAlignment="1">
      <alignment horizontal="right" vertical="center" indent="1"/>
    </xf>
    <xf numFmtId="0" fontId="0" fillId="0" borderId="18" xfId="0" applyBorder="1" applyAlignment="1"/>
    <xf numFmtId="165" fontId="27" fillId="0" borderId="1" xfId="1" applyFont="1" applyBorder="1"/>
    <xf numFmtId="164" fontId="27" fillId="4" borderId="24" xfId="1" applyNumberFormat="1" applyFont="1" applyFill="1" applyBorder="1" applyAlignment="1">
      <alignment horizontal="right" vertical="center" indent="1"/>
    </xf>
    <xf numFmtId="164" fontId="27" fillId="3" borderId="8" xfId="1" applyNumberFormat="1" applyFont="1" applyFill="1" applyBorder="1" applyAlignment="1">
      <alignment horizontal="right" vertical="center" indent="1"/>
    </xf>
    <xf numFmtId="164" fontId="27" fillId="0" borderId="8" xfId="1" applyNumberFormat="1" applyFont="1" applyFill="1" applyBorder="1" applyAlignment="1">
      <alignment horizontal="right" vertical="center" indent="1"/>
    </xf>
    <xf numFmtId="165" fontId="0" fillId="0" borderId="1" xfId="1" applyFont="1" applyBorder="1"/>
    <xf numFmtId="165" fontId="27" fillId="0" borderId="25" xfId="1" applyFont="1" applyBorder="1"/>
    <xf numFmtId="164" fontId="27" fillId="4" borderId="26" xfId="1" applyNumberFormat="1" applyFont="1" applyFill="1" applyBorder="1" applyAlignment="1">
      <alignment horizontal="right" vertical="center" indent="1"/>
    </xf>
    <xf numFmtId="164" fontId="27" fillId="3" borderId="9" xfId="1" applyNumberFormat="1" applyFont="1" applyFill="1" applyBorder="1" applyAlignment="1">
      <alignment horizontal="right" vertical="center" indent="1"/>
    </xf>
    <xf numFmtId="164" fontId="27" fillId="0" borderId="9" xfId="1" applyNumberFormat="1" applyFont="1" applyFill="1" applyBorder="1" applyAlignment="1">
      <alignment horizontal="right" vertical="center" indent="1"/>
    </xf>
    <xf numFmtId="164" fontId="27" fillId="4" borderId="0" xfId="1" applyNumberFormat="1" applyFont="1" applyFill="1" applyBorder="1" applyAlignment="1">
      <alignment horizontal="right" vertical="center" indent="1"/>
    </xf>
    <xf numFmtId="164" fontId="27" fillId="0" borderId="0" xfId="1" applyNumberFormat="1" applyFont="1" applyBorder="1" applyAlignment="1">
      <alignment horizontal="right" vertical="center" indent="1"/>
    </xf>
    <xf numFmtId="165" fontId="0" fillId="0" borderId="22" xfId="1" applyFont="1" applyBorder="1" applyAlignment="1">
      <alignment wrapText="1"/>
    </xf>
    <xf numFmtId="164" fontId="27" fillId="4" borderId="23" xfId="1" applyNumberFormat="1" applyFont="1" applyFill="1" applyBorder="1" applyAlignment="1">
      <alignment horizontal="right" vertical="top"/>
    </xf>
    <xf numFmtId="165" fontId="0" fillId="0" borderId="1" xfId="1" applyFont="1" applyBorder="1" applyAlignment="1">
      <alignment vertical="top" wrapText="1"/>
    </xf>
    <xf numFmtId="164" fontId="27" fillId="4" borderId="24" xfId="1" applyNumberFormat="1" applyFont="1" applyFill="1" applyBorder="1" applyAlignment="1">
      <alignment horizontal="right" vertical="top"/>
    </xf>
    <xf numFmtId="164" fontId="27" fillId="0" borderId="8" xfId="1" applyNumberFormat="1" applyFont="1" applyFill="1" applyBorder="1" applyAlignment="1">
      <alignment horizontal="right" vertical="top"/>
    </xf>
    <xf numFmtId="165" fontId="0" fillId="0" borderId="25" xfId="1" applyFont="1" applyBorder="1"/>
    <xf numFmtId="164" fontId="27" fillId="0" borderId="0" xfId="1" applyNumberFormat="1" applyFont="1" applyFill="1" applyBorder="1" applyAlignment="1">
      <alignment horizontal="right" vertical="center" indent="1"/>
    </xf>
    <xf numFmtId="165" fontId="26" fillId="0" borderId="22" xfId="1" applyFont="1" applyBorder="1"/>
    <xf numFmtId="164" fontId="26" fillId="4" borderId="23" xfId="1" applyNumberFormat="1" applyFont="1" applyFill="1" applyBorder="1" applyAlignment="1">
      <alignment horizontal="right" vertical="center" indent="1"/>
    </xf>
    <xf numFmtId="164" fontId="28" fillId="0" borderId="17" xfId="1" applyNumberFormat="1" applyFont="1" applyFill="1" applyBorder="1" applyAlignment="1">
      <alignment horizontal="right" vertical="center" indent="1"/>
    </xf>
    <xf numFmtId="164" fontId="26" fillId="4" borderId="24" xfId="1" applyNumberFormat="1" applyFont="1" applyFill="1" applyBorder="1" applyAlignment="1">
      <alignment horizontal="right" vertical="center" indent="1"/>
    </xf>
    <xf numFmtId="164" fontId="28" fillId="0" borderId="8" xfId="1" applyNumberFormat="1" applyFont="1" applyFill="1" applyBorder="1" applyAlignment="1">
      <alignment horizontal="right" vertical="center" indent="1"/>
    </xf>
    <xf numFmtId="165" fontId="26" fillId="0" borderId="25" xfId="1" applyFont="1" applyBorder="1"/>
    <xf numFmtId="164" fontId="26" fillId="4" borderId="26" xfId="1" applyNumberFormat="1" applyFont="1" applyFill="1" applyBorder="1" applyAlignment="1">
      <alignment horizontal="right" vertical="center" indent="1"/>
    </xf>
    <xf numFmtId="164" fontId="28" fillId="0" borderId="9" xfId="1" applyNumberFormat="1" applyFont="1" applyFill="1" applyBorder="1" applyAlignment="1">
      <alignment horizontal="right" vertical="center" indent="1"/>
    </xf>
    <xf numFmtId="164" fontId="26" fillId="0" borderId="0" xfId="1" applyNumberFormat="1" applyFont="1" applyFill="1" applyBorder="1" applyAlignment="1">
      <alignment horizontal="right" vertical="center" indent="1"/>
    </xf>
    <xf numFmtId="165" fontId="29" fillId="0" borderId="22" xfId="1" applyFont="1" applyBorder="1"/>
    <xf numFmtId="164" fontId="29" fillId="4" borderId="23" xfId="1" applyNumberFormat="1" applyFont="1" applyFill="1" applyBorder="1" applyAlignment="1">
      <alignment horizontal="right" vertical="center" indent="1"/>
    </xf>
    <xf numFmtId="165" fontId="29" fillId="0" borderId="1" xfId="1" applyFont="1" applyBorder="1"/>
    <xf numFmtId="164" fontId="29" fillId="4" borderId="24" xfId="1" applyNumberFormat="1" applyFont="1" applyFill="1" applyBorder="1" applyAlignment="1">
      <alignment horizontal="right" vertical="center" indent="1"/>
    </xf>
    <xf numFmtId="165" fontId="29" fillId="0" borderId="1" xfId="1" applyFont="1" applyBorder="1" applyAlignment="1">
      <alignment wrapText="1"/>
    </xf>
    <xf numFmtId="0" fontId="0" fillId="0" borderId="18" xfId="0" applyBorder="1" applyAlignment="1">
      <alignment horizontal="left"/>
    </xf>
    <xf numFmtId="0" fontId="0" fillId="0" borderId="18" xfId="0" applyBorder="1"/>
    <xf numFmtId="165" fontId="29" fillId="0" borderId="25" xfId="1" applyFont="1" applyBorder="1"/>
    <xf numFmtId="164" fontId="29" fillId="4" borderId="26" xfId="1" applyNumberFormat="1" applyFont="1" applyFill="1" applyBorder="1" applyAlignment="1">
      <alignment horizontal="right" vertical="center" indent="1"/>
    </xf>
    <xf numFmtId="164" fontId="29" fillId="4" borderId="0" xfId="1" applyNumberFormat="1" applyFont="1" applyFill="1" applyBorder="1" applyAlignment="1">
      <alignment horizontal="right" vertical="center" indent="1"/>
    </xf>
    <xf numFmtId="164" fontId="29" fillId="0" borderId="0" xfId="1" applyNumberFormat="1" applyFont="1" applyFill="1" applyBorder="1" applyAlignment="1">
      <alignment horizontal="right" vertical="center" indent="1"/>
    </xf>
    <xf numFmtId="165" fontId="30" fillId="0" borderId="1" xfId="1" applyFont="1" applyBorder="1"/>
    <xf numFmtId="165" fontId="31" fillId="3" borderId="27" xfId="1" applyFont="1" applyFill="1" applyBorder="1" applyProtection="1">
      <protection locked="0"/>
    </xf>
    <xf numFmtId="165" fontId="31" fillId="3" borderId="28" xfId="1" applyFont="1" applyFill="1" applyBorder="1" applyProtection="1">
      <protection locked="0"/>
    </xf>
    <xf numFmtId="165" fontId="31" fillId="3" borderId="29" xfId="1" applyFont="1" applyFill="1" applyBorder="1" applyProtection="1">
      <protection locked="0"/>
    </xf>
    <xf numFmtId="165" fontId="31" fillId="0" borderId="22" xfId="1" applyFont="1" applyBorder="1"/>
    <xf numFmtId="165" fontId="31" fillId="0" borderId="1" xfId="1" applyFont="1" applyBorder="1"/>
    <xf numFmtId="165" fontId="31" fillId="0" borderId="25" xfId="1" applyFont="1" applyBorder="1"/>
    <xf numFmtId="165" fontId="26" fillId="0" borderId="11" xfId="1" applyFont="1" applyBorder="1" applyAlignment="1">
      <alignment vertical="center"/>
    </xf>
    <xf numFmtId="164" fontId="26" fillId="4" borderId="11" xfId="1" applyNumberFormat="1" applyFont="1" applyFill="1" applyBorder="1" applyAlignment="1">
      <alignment horizontal="right" vertical="center" indent="1"/>
    </xf>
    <xf numFmtId="164" fontId="26" fillId="0" borderId="11" xfId="1" applyNumberFormat="1" applyFont="1" applyBorder="1" applyAlignment="1">
      <alignment horizontal="right" vertical="center" indent="1"/>
    </xf>
    <xf numFmtId="165" fontId="0" fillId="0" borderId="15" xfId="1" applyFont="1" applyBorder="1"/>
    <xf numFmtId="164" fontId="0" fillId="4" borderId="15" xfId="1" applyNumberFormat="1" applyFont="1" applyFill="1" applyBorder="1" applyAlignment="1">
      <alignment horizontal="right" vertical="center" indent="1"/>
    </xf>
    <xf numFmtId="164" fontId="0" fillId="0" borderId="15" xfId="1" applyNumberFormat="1" applyFont="1" applyBorder="1" applyAlignment="1">
      <alignment horizontal="right" vertical="center" indent="1"/>
    </xf>
    <xf numFmtId="165" fontId="2" fillId="0" borderId="12" xfId="1" applyFont="1" applyBorder="1" applyAlignment="1">
      <alignment vertical="center"/>
    </xf>
    <xf numFmtId="3" fontId="25" fillId="4" borderId="26" xfId="0" applyNumberFormat="1" applyFont="1" applyFill="1" applyBorder="1" applyAlignment="1">
      <alignment horizontal="centerContinuous" vertical="center" wrapText="1"/>
    </xf>
    <xf numFmtId="3" fontId="25" fillId="0" borderId="9" xfId="0" applyNumberFormat="1" applyFont="1" applyBorder="1" applyAlignment="1">
      <alignment horizontal="centerContinuous" vertical="center" wrapText="1"/>
    </xf>
    <xf numFmtId="3" fontId="25" fillId="0" borderId="30" xfId="0" applyNumberFormat="1" applyFont="1" applyBorder="1" applyAlignment="1">
      <alignment horizontal="centerContinuous" vertical="center" wrapText="1"/>
    </xf>
    <xf numFmtId="164" fontId="27" fillId="0" borderId="31" xfId="1" applyNumberFormat="1" applyFont="1" applyFill="1" applyBorder="1" applyAlignment="1">
      <alignment horizontal="right" vertical="center" indent="1"/>
    </xf>
    <xf numFmtId="164" fontId="27" fillId="0" borderId="32" xfId="1" applyNumberFormat="1" applyFont="1" applyFill="1" applyBorder="1" applyAlignment="1">
      <alignment horizontal="right" vertical="center" indent="1"/>
    </xf>
    <xf numFmtId="165" fontId="27" fillId="0" borderId="25" xfId="1" applyFont="1" applyFill="1" applyBorder="1" applyProtection="1"/>
    <xf numFmtId="164" fontId="27" fillId="0" borderId="30" xfId="1" applyNumberFormat="1" applyFont="1" applyFill="1" applyBorder="1" applyAlignment="1">
      <alignment horizontal="right" vertical="center" indent="1"/>
    </xf>
    <xf numFmtId="164" fontId="27" fillId="0" borderId="4" xfId="1" applyNumberFormat="1" applyFont="1" applyBorder="1" applyAlignment="1">
      <alignment horizontal="right" vertical="center" indent="1"/>
    </xf>
    <xf numFmtId="164" fontId="26" fillId="4" borderId="11" xfId="1" applyNumberFormat="1" applyFont="1" applyFill="1" applyBorder="1" applyAlignment="1">
      <alignment horizontal="right" vertical="center"/>
    </xf>
    <xf numFmtId="164" fontId="26" fillId="0" borderId="11" xfId="1" applyNumberFormat="1" applyFont="1" applyBorder="1" applyAlignment="1">
      <alignment horizontal="right" vertical="center"/>
    </xf>
    <xf numFmtId="165" fontId="26" fillId="0" borderId="2" xfId="1" applyFont="1" applyBorder="1" applyAlignment="1">
      <alignment vertical="center"/>
    </xf>
    <xf numFmtId="164" fontId="26" fillId="4" borderId="13" xfId="1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0" fontId="0" fillId="4" borderId="0" xfId="0" applyFill="1"/>
    <xf numFmtId="165" fontId="26" fillId="0" borderId="15" xfId="1" applyFont="1" applyBorder="1" applyAlignment="1">
      <alignment vertical="center"/>
    </xf>
    <xf numFmtId="164" fontId="26" fillId="4" borderId="15" xfId="1" applyNumberFormat="1" applyFont="1" applyFill="1" applyBorder="1" applyAlignment="1">
      <alignment horizontal="right" vertical="center" indent="1"/>
    </xf>
    <xf numFmtId="164" fontId="26" fillId="0" borderId="15" xfId="1" applyNumberFormat="1" applyFont="1" applyBorder="1" applyAlignment="1">
      <alignment horizontal="right" vertical="center" indent="1"/>
    </xf>
    <xf numFmtId="0" fontId="1" fillId="0" borderId="18" xfId="0" applyFont="1" applyBorder="1" applyAlignment="1"/>
    <xf numFmtId="164" fontId="29" fillId="0" borderId="17" xfId="1" applyNumberFormat="1" applyFont="1" applyFill="1" applyBorder="1" applyAlignment="1">
      <alignment horizontal="right" vertical="center" indent="1"/>
    </xf>
    <xf numFmtId="164" fontId="29" fillId="0" borderId="8" xfId="1" applyNumberFormat="1" applyFont="1" applyFill="1" applyBorder="1" applyAlignment="1">
      <alignment horizontal="right" vertical="center" indent="1"/>
    </xf>
    <xf numFmtId="164" fontId="29" fillId="0" borderId="9" xfId="1" applyNumberFormat="1" applyFont="1" applyFill="1" applyBorder="1" applyAlignment="1">
      <alignment horizontal="right" vertical="center" indent="1"/>
    </xf>
    <xf numFmtId="164" fontId="29" fillId="3" borderId="17" xfId="1" applyNumberFormat="1" applyFont="1" applyFill="1" applyBorder="1" applyAlignment="1">
      <alignment horizontal="right" vertical="center" indent="1"/>
    </xf>
    <xf numFmtId="164" fontId="29" fillId="3" borderId="8" xfId="1" applyNumberFormat="1" applyFont="1" applyFill="1" applyBorder="1" applyAlignment="1">
      <alignment horizontal="right" vertical="top"/>
    </xf>
    <xf numFmtId="164" fontId="29" fillId="3" borderId="8" xfId="1" applyNumberFormat="1" applyFont="1" applyFill="1" applyBorder="1" applyAlignment="1">
      <alignment horizontal="right" vertical="center" indent="1"/>
    </xf>
    <xf numFmtId="164" fontId="29" fillId="3" borderId="9" xfId="1" applyNumberFormat="1" applyFont="1" applyFill="1" applyBorder="1" applyAlignment="1">
      <alignment horizontal="right" vertical="center" indent="1"/>
    </xf>
    <xf numFmtId="164" fontId="26" fillId="3" borderId="17" xfId="1" applyNumberFormat="1" applyFont="1" applyFill="1" applyBorder="1" applyAlignment="1">
      <alignment horizontal="right" vertical="center" indent="1"/>
    </xf>
    <xf numFmtId="164" fontId="26" fillId="3" borderId="8" xfId="1" applyNumberFormat="1" applyFont="1" applyFill="1" applyBorder="1" applyAlignment="1">
      <alignment horizontal="right" vertical="center" indent="1"/>
    </xf>
    <xf numFmtId="164" fontId="26" fillId="3" borderId="9" xfId="1" applyNumberFormat="1" applyFont="1" applyFill="1" applyBorder="1" applyAlignment="1">
      <alignment horizontal="right" vertical="center" indent="1"/>
    </xf>
    <xf numFmtId="0" fontId="1" fillId="0" borderId="18" xfId="0" applyFont="1" applyBorder="1"/>
    <xf numFmtId="0" fontId="15" fillId="0" borderId="0" xfId="0" applyFont="1" applyAlignment="1">
      <alignment horizontal="centerContinuous"/>
    </xf>
    <xf numFmtId="0" fontId="15" fillId="0" borderId="0" xfId="0" applyFont="1"/>
    <xf numFmtId="17" fontId="14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centerContinuous"/>
    </xf>
    <xf numFmtId="0" fontId="14" fillId="0" borderId="0" xfId="0" quotePrefix="1" applyFont="1" applyAlignment="1">
      <alignment horizontal="centerContinuous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horizontal="center" vertical="top"/>
    </xf>
    <xf numFmtId="3" fontId="19" fillId="0" borderId="0" xfId="0" applyNumberFormat="1" applyFont="1" applyBorder="1" applyAlignment="1">
      <alignment horizontal="center" vertical="top"/>
    </xf>
    <xf numFmtId="2" fontId="17" fillId="0" borderId="4" xfId="0" applyNumberFormat="1" applyFont="1" applyBorder="1" applyAlignment="1">
      <alignment horizontal="center" vertical="top"/>
    </xf>
    <xf numFmtId="0" fontId="15" fillId="0" borderId="0" xfId="0" applyFont="1" applyAlignment="1">
      <alignment vertical="top"/>
    </xf>
    <xf numFmtId="0" fontId="15" fillId="0" borderId="1" xfId="0" applyFont="1" applyBorder="1"/>
    <xf numFmtId="0" fontId="15" fillId="0" borderId="0" xfId="0" applyFont="1" applyBorder="1"/>
    <xf numFmtId="2" fontId="15" fillId="0" borderId="4" xfId="0" applyNumberFormat="1" applyFont="1" applyBorder="1"/>
    <xf numFmtId="0" fontId="18" fillId="0" borderId="0" xfId="0" quotePrefix="1" applyFont="1"/>
    <xf numFmtId="0" fontId="18" fillId="0" borderId="0" xfId="0" applyFont="1"/>
    <xf numFmtId="164" fontId="18" fillId="0" borderId="0" xfId="1" applyNumberFormat="1" applyFont="1" applyBorder="1" applyAlignment="1">
      <alignment horizontal="right" vertical="center" indent="1"/>
    </xf>
    <xf numFmtId="166" fontId="18" fillId="0" borderId="4" xfId="2" applyNumberFormat="1" applyFont="1" applyBorder="1" applyAlignment="1">
      <alignment horizontal="right" vertical="center"/>
    </xf>
    <xf numFmtId="0" fontId="33" fillId="0" borderId="0" xfId="0" applyFont="1"/>
    <xf numFmtId="164" fontId="15" fillId="2" borderId="7" xfId="1" applyNumberFormat="1" applyFont="1" applyFill="1" applyBorder="1" applyAlignment="1">
      <alignment horizontal="right" vertical="center" indent="1"/>
    </xf>
    <xf numFmtId="2" fontId="15" fillId="0" borderId="4" xfId="0" applyNumberFormat="1" applyFont="1" applyBorder="1" applyAlignment="1">
      <alignment horizontal="right" vertical="center" indent="1"/>
    </xf>
    <xf numFmtId="164" fontId="15" fillId="2" borderId="8" xfId="1" applyNumberFormat="1" applyFont="1" applyFill="1" applyBorder="1" applyAlignment="1">
      <alignment horizontal="right" vertical="center" indent="1"/>
    </xf>
    <xf numFmtId="0" fontId="15" fillId="0" borderId="0" xfId="0" quotePrefix="1" applyFont="1"/>
    <xf numFmtId="0" fontId="15" fillId="0" borderId="0" xfId="0" applyFont="1" applyBorder="1" applyAlignment="1">
      <alignment vertical="center"/>
    </xf>
    <xf numFmtId="3" fontId="15" fillId="0" borderId="0" xfId="0" applyNumberFormat="1" applyFont="1" applyBorder="1" applyAlignment="1">
      <alignment horizontal="right" vertical="center"/>
    </xf>
    <xf numFmtId="164" fontId="15" fillId="2" borderId="9" xfId="1" applyNumberFormat="1" applyFont="1" applyFill="1" applyBorder="1" applyAlignment="1">
      <alignment horizontal="right" vertical="center" indent="1"/>
    </xf>
    <xf numFmtId="164" fontId="15" fillId="0" borderId="0" xfId="1" applyNumberFormat="1" applyFont="1" applyFill="1" applyBorder="1" applyAlignment="1">
      <alignment horizontal="right" vertical="center" indent="1"/>
    </xf>
    <xf numFmtId="0" fontId="15" fillId="0" borderId="1" xfId="0" applyFont="1" applyFill="1" applyBorder="1"/>
    <xf numFmtId="164" fontId="18" fillId="0" borderId="0" xfId="1" applyNumberFormat="1" applyFont="1" applyFill="1" applyBorder="1" applyAlignment="1">
      <alignment horizontal="right" vertical="center" indent="1"/>
    </xf>
    <xf numFmtId="9" fontId="18" fillId="0" borderId="4" xfId="0" applyNumberFormat="1" applyFont="1" applyFill="1" applyBorder="1"/>
    <xf numFmtId="10" fontId="15" fillId="0" borderId="4" xfId="0" applyNumberFormat="1" applyFont="1" applyFill="1" applyBorder="1"/>
    <xf numFmtId="164" fontId="15" fillId="2" borderId="8" xfId="1" applyNumberFormat="1" applyFont="1" applyFill="1" applyBorder="1" applyAlignment="1">
      <alignment horizontal="right" vertical="top" indent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164" fontId="18" fillId="0" borderId="11" xfId="1" applyNumberFormat="1" applyFont="1" applyBorder="1" applyAlignment="1">
      <alignment horizontal="right" vertical="center" indent="1"/>
    </xf>
    <xf numFmtId="9" fontId="18" fillId="0" borderId="12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2" xfId="0" applyFont="1" applyBorder="1"/>
    <xf numFmtId="164" fontId="15" fillId="0" borderId="13" xfId="1" applyNumberFormat="1" applyFont="1" applyBorder="1" applyAlignment="1">
      <alignment horizontal="right" vertical="center" indent="1"/>
    </xf>
    <xf numFmtId="0" fontId="15" fillId="0" borderId="14" xfId="0" applyFont="1" applyBorder="1"/>
    <xf numFmtId="164" fontId="15" fillId="0" borderId="0" xfId="1" applyNumberFormat="1" applyFont="1" applyAlignment="1">
      <alignment horizontal="right" vertical="center" indent="1"/>
    </xf>
    <xf numFmtId="0" fontId="15" fillId="0" borderId="3" xfId="0" applyFont="1" applyBorder="1"/>
    <xf numFmtId="164" fontId="15" fillId="0" borderId="5" xfId="1" applyNumberFormat="1" applyFont="1" applyBorder="1" applyAlignment="1">
      <alignment horizontal="right" vertical="center" indent="1"/>
    </xf>
    <xf numFmtId="0" fontId="15" fillId="0" borderId="6" xfId="0" applyFont="1" applyBorder="1"/>
    <xf numFmtId="0" fontId="15" fillId="0" borderId="4" xfId="0" applyFont="1" applyBorder="1"/>
    <xf numFmtId="0" fontId="15" fillId="0" borderId="0" xfId="0" applyFont="1" applyAlignment="1">
      <alignment horizontal="center"/>
    </xf>
    <xf numFmtId="0" fontId="15" fillId="0" borderId="7" xfId="0" applyFont="1" applyBorder="1"/>
    <xf numFmtId="0" fontId="15" fillId="0" borderId="8" xfId="0" applyFont="1" applyBorder="1"/>
    <xf numFmtId="167" fontId="15" fillId="0" borderId="0" xfId="1" applyNumberFormat="1" applyFont="1"/>
    <xf numFmtId="167" fontId="15" fillId="0" borderId="8" xfId="1" applyNumberFormat="1" applyFont="1" applyBorder="1"/>
    <xf numFmtId="167" fontId="15" fillId="0" borderId="9" xfId="1" applyNumberFormat="1" applyFont="1" applyBorder="1"/>
    <xf numFmtId="0" fontId="15" fillId="0" borderId="13" xfId="0" applyFont="1" applyBorder="1"/>
    <xf numFmtId="0" fontId="15" fillId="0" borderId="0" xfId="0" applyFont="1" applyAlignment="1">
      <alignment horizontal="left"/>
    </xf>
    <xf numFmtId="0" fontId="15" fillId="0" borderId="5" xfId="0" applyFont="1" applyBorder="1"/>
    <xf numFmtId="0" fontId="18" fillId="0" borderId="0" xfId="0" applyFont="1" applyAlignment="1">
      <alignment horizontal="left"/>
    </xf>
    <xf numFmtId="167" fontId="18" fillId="0" borderId="0" xfId="1" applyNumberFormat="1" applyFont="1" applyBorder="1"/>
    <xf numFmtId="167" fontId="15" fillId="0" borderId="7" xfId="1" applyNumberFormat="1" applyFont="1" applyBorder="1"/>
    <xf numFmtId="164" fontId="18" fillId="0" borderId="7" xfId="1" applyNumberFormat="1" applyFont="1" applyBorder="1" applyAlignment="1">
      <alignment horizontal="right" vertical="center" indent="1"/>
    </xf>
    <xf numFmtId="164" fontId="15" fillId="0" borderId="8" xfId="1" applyNumberFormat="1" applyFont="1" applyBorder="1" applyAlignment="1">
      <alignment horizontal="right" vertical="center" indent="1"/>
    </xf>
    <xf numFmtId="164" fontId="18" fillId="0" borderId="16" xfId="0" applyNumberFormat="1" applyFont="1" applyBorder="1"/>
    <xf numFmtId="0" fontId="16" fillId="0" borderId="0" xfId="0" applyFont="1" applyFill="1" applyProtection="1"/>
    <xf numFmtId="0" fontId="21" fillId="0" borderId="0" xfId="0" applyFont="1" applyFill="1" applyProtection="1">
      <protection locked="0"/>
    </xf>
    <xf numFmtId="0" fontId="15" fillId="0" borderId="0" xfId="0" applyFont="1" applyFill="1" applyProtection="1"/>
    <xf numFmtId="0" fontId="9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/>
    </xf>
    <xf numFmtId="3" fontId="2" fillId="0" borderId="13" xfId="0" quotePrefix="1" applyNumberFormat="1" applyFont="1" applyFill="1" applyBorder="1" applyAlignment="1" applyProtection="1">
      <alignment horizontal="center" vertical="center" wrapText="1"/>
    </xf>
    <xf numFmtId="3" fontId="14" fillId="0" borderId="13" xfId="0" applyNumberFormat="1" applyFont="1" applyBorder="1" applyAlignment="1" applyProtection="1">
      <alignment horizontal="center" vertical="center" wrapText="1"/>
    </xf>
    <xf numFmtId="3" fontId="14" fillId="0" borderId="13" xfId="0" quotePrefix="1" applyNumberFormat="1" applyFont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/>
    </xf>
    <xf numFmtId="3" fontId="13" fillId="0" borderId="0" xfId="0" applyNumberFormat="1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32" fillId="0" borderId="0" xfId="0" applyFont="1" applyAlignment="1">
      <alignment horizontal="center" vertical="top" wrapText="1"/>
    </xf>
    <xf numFmtId="17" fontId="14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center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3" xfId="0" quotePrefix="1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zoomScale="78" zoomScaleNormal="78" zoomScaleSheetLayoutView="80" workbookViewId="0">
      <pane ySplit="5" topLeftCell="A6" activePane="bottomLeft" state="frozen"/>
      <selection pane="bottomLeft" activeCell="X19" sqref="X19"/>
    </sheetView>
  </sheetViews>
  <sheetFormatPr defaultRowHeight="12.75" x14ac:dyDescent="0.2"/>
  <cols>
    <col min="1" max="1" width="2.85546875" style="43" customWidth="1"/>
    <col min="2" max="2" width="36.7109375" style="15" customWidth="1"/>
    <col min="3" max="3" width="2.85546875" style="15" customWidth="1"/>
    <col min="4" max="4" width="15.140625" style="44" customWidth="1"/>
    <col min="5" max="5" width="8.28515625" style="44" customWidth="1"/>
    <col min="6" max="6" width="4.28515625" style="44" customWidth="1"/>
    <col min="7" max="7" width="2.85546875" style="15" customWidth="1"/>
    <col min="8" max="8" width="14.7109375" style="15" customWidth="1"/>
    <col min="9" max="9" width="8.42578125" style="15" customWidth="1"/>
    <col min="10" max="10" width="4.28515625" style="15" customWidth="1"/>
    <col min="11" max="11" width="2.85546875" style="15" customWidth="1"/>
    <col min="12" max="12" width="14.5703125" style="15" customWidth="1"/>
    <col min="13" max="13" width="8.42578125" style="15" customWidth="1"/>
    <col min="14" max="14" width="4.28515625" style="15" customWidth="1"/>
    <col min="15" max="15" width="2.85546875" style="15" customWidth="1"/>
    <col min="16" max="16" width="14.7109375" style="15" customWidth="1"/>
    <col min="17" max="17" width="8.42578125" style="15" customWidth="1"/>
    <col min="18" max="18" width="4.28515625" style="15" customWidth="1"/>
    <col min="19" max="19" width="2.85546875" style="15" customWidth="1"/>
    <col min="20" max="20" width="14.5703125" style="15" customWidth="1"/>
    <col min="21" max="21" width="8.42578125" style="15" customWidth="1"/>
    <col min="22" max="16384" width="9.140625" style="15"/>
  </cols>
  <sheetData>
    <row r="1" spans="1:21" ht="28.5" customHeight="1" x14ac:dyDescent="0.2">
      <c r="A1" s="313" t="s">
        <v>96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</row>
    <row r="2" spans="1:21" ht="6.75" customHeight="1" x14ac:dyDescent="0.25">
      <c r="A2" s="96"/>
      <c r="B2" s="97"/>
      <c r="C2" s="97"/>
      <c r="D2" s="98"/>
      <c r="E2" s="98"/>
      <c r="F2" s="98"/>
      <c r="G2" s="99"/>
      <c r="H2" s="99"/>
      <c r="I2" s="12"/>
      <c r="J2" s="12"/>
      <c r="K2" s="12"/>
      <c r="L2" s="12"/>
      <c r="M2" s="12"/>
      <c r="N2" s="12"/>
      <c r="O2" s="99"/>
      <c r="P2" s="99"/>
      <c r="Q2" s="12"/>
      <c r="R2" s="12"/>
      <c r="S2" s="12"/>
      <c r="T2" s="12"/>
      <c r="U2" s="12"/>
    </row>
    <row r="3" spans="1:21" ht="26.25" x14ac:dyDescent="0.4">
      <c r="A3" s="314" t="s">
        <v>17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</row>
    <row r="4" spans="1:21" ht="4.5" customHeight="1" x14ac:dyDescent="0.25">
      <c r="A4" s="96"/>
      <c r="B4" s="97"/>
      <c r="C4" s="97"/>
      <c r="D4" s="98"/>
      <c r="E4" s="98"/>
      <c r="F4" s="98"/>
      <c r="G4" s="99"/>
      <c r="H4" s="99"/>
      <c r="I4" s="12"/>
      <c r="J4" s="12"/>
      <c r="K4" s="12"/>
      <c r="L4" s="12"/>
      <c r="M4" s="12"/>
      <c r="N4" s="12"/>
      <c r="O4" s="99"/>
      <c r="P4" s="99"/>
      <c r="Q4" s="12"/>
      <c r="R4" s="12"/>
      <c r="S4" s="12"/>
      <c r="T4" s="12"/>
      <c r="U4" s="12"/>
    </row>
    <row r="5" spans="1:21" ht="18" customHeight="1" thickBot="1" x14ac:dyDescent="0.3">
      <c r="A5" s="16"/>
      <c r="B5" s="97"/>
      <c r="C5" s="315" t="s">
        <v>146</v>
      </c>
      <c r="D5" s="315"/>
      <c r="E5" s="315"/>
      <c r="F5" s="100"/>
      <c r="G5" s="315" t="s">
        <v>108</v>
      </c>
      <c r="H5" s="315"/>
      <c r="I5" s="315"/>
      <c r="J5" s="12"/>
      <c r="K5" s="315" t="s">
        <v>55</v>
      </c>
      <c r="L5" s="315"/>
      <c r="M5" s="315"/>
      <c r="N5" s="12"/>
      <c r="O5" s="315" t="s">
        <v>57</v>
      </c>
      <c r="P5" s="315"/>
      <c r="Q5" s="315"/>
      <c r="R5" s="12"/>
      <c r="S5" s="315" t="s">
        <v>77</v>
      </c>
      <c r="T5" s="315"/>
      <c r="U5" s="315"/>
    </row>
    <row r="6" spans="1:21" s="18" customFormat="1" ht="18" x14ac:dyDescent="0.25">
      <c r="A6" s="16"/>
      <c r="B6" s="17" t="s">
        <v>1</v>
      </c>
      <c r="C6" s="101"/>
      <c r="D6" s="102" t="s">
        <v>28</v>
      </c>
      <c r="E6" s="103" t="s">
        <v>15</v>
      </c>
      <c r="F6" s="104"/>
      <c r="G6" s="105"/>
      <c r="H6" s="102" t="s">
        <v>28</v>
      </c>
      <c r="I6" s="103"/>
      <c r="J6" s="106"/>
      <c r="K6" s="105"/>
      <c r="L6" s="102" t="s">
        <v>28</v>
      </c>
      <c r="M6" s="103"/>
      <c r="N6" s="106"/>
      <c r="O6" s="105"/>
      <c r="P6" s="102" t="s">
        <v>28</v>
      </c>
      <c r="Q6" s="103"/>
      <c r="R6" s="106"/>
      <c r="S6" s="105"/>
      <c r="T6" s="102" t="s">
        <v>28</v>
      </c>
      <c r="U6" s="107"/>
    </row>
    <row r="7" spans="1:21" s="18" customFormat="1" ht="6" customHeight="1" x14ac:dyDescent="0.25">
      <c r="A7" s="19"/>
      <c r="B7" s="12"/>
      <c r="C7" s="4"/>
      <c r="D7" s="108"/>
      <c r="E7" s="109"/>
      <c r="F7" s="110"/>
      <c r="G7" s="111"/>
      <c r="H7" s="108"/>
      <c r="I7" s="109"/>
      <c r="J7" s="112"/>
      <c r="K7" s="111"/>
      <c r="L7" s="108"/>
      <c r="M7" s="113"/>
      <c r="N7" s="112"/>
      <c r="O7" s="111"/>
      <c r="P7" s="108"/>
      <c r="Q7" s="109"/>
      <c r="R7" s="112"/>
      <c r="S7" s="111"/>
      <c r="T7" s="108"/>
      <c r="U7" s="114"/>
    </row>
    <row r="8" spans="1:21" s="18" customFormat="1" ht="15.75" x14ac:dyDescent="0.25">
      <c r="A8" s="20"/>
      <c r="B8" s="21" t="s">
        <v>16</v>
      </c>
      <c r="C8" s="5"/>
      <c r="D8" s="14">
        <f>SUM(D9:D9:D12)</f>
        <v>306915.18</v>
      </c>
      <c r="E8" s="22">
        <f>+D8/$D$90</f>
        <v>0.15248192070698349</v>
      </c>
      <c r="F8" s="23"/>
      <c r="G8" s="24"/>
      <c r="H8" s="14">
        <f>SUM(H9:H9:H12)</f>
        <v>328262.7426</v>
      </c>
      <c r="I8" s="22">
        <f>+H8/$H$90</f>
        <v>0.14875527299406843</v>
      </c>
      <c r="J8" s="25"/>
      <c r="K8" s="24"/>
      <c r="L8" s="14">
        <f>SUM(L9:L9:L12)</f>
        <v>351104.63458200003</v>
      </c>
      <c r="M8" s="22">
        <f>+L8/$L$90</f>
        <v>0.15672700035234471</v>
      </c>
      <c r="N8" s="25"/>
      <c r="O8" s="24"/>
      <c r="P8" s="14">
        <f>SUM(P9:P9:P12)</f>
        <v>375545.4590027401</v>
      </c>
      <c r="Q8" s="22">
        <f>+P8/$P$90</f>
        <v>0.15882975249991632</v>
      </c>
      <c r="R8" s="25"/>
      <c r="S8" s="24"/>
      <c r="T8" s="14">
        <f>SUM(T9:T9:T12)</f>
        <v>401697.14113293192</v>
      </c>
      <c r="U8" s="22">
        <f>+T8/$T$90</f>
        <v>0.15943958635656164</v>
      </c>
    </row>
    <row r="9" spans="1:21" s="18" customFormat="1" ht="14.25" x14ac:dyDescent="0.2">
      <c r="A9" s="19"/>
      <c r="B9" s="25" t="s">
        <v>3</v>
      </c>
      <c r="C9" s="4"/>
      <c r="D9" s="115">
        <f>(22131*12)*1.06</f>
        <v>281506.32</v>
      </c>
      <c r="E9" s="31"/>
      <c r="F9" s="26"/>
      <c r="G9" s="36"/>
      <c r="H9" s="115">
        <f>+D9*1.07</f>
        <v>301211.76240000001</v>
      </c>
      <c r="I9" s="31"/>
      <c r="J9" s="25"/>
      <c r="K9" s="36"/>
      <c r="L9" s="115">
        <f>+H9*1.07</f>
        <v>322296.58576800005</v>
      </c>
      <c r="M9" s="31"/>
      <c r="N9" s="25"/>
      <c r="O9" s="36"/>
      <c r="P9" s="115">
        <f>+L9*1.07</f>
        <v>344857.34677176009</v>
      </c>
      <c r="Q9" s="31"/>
      <c r="R9" s="25"/>
      <c r="S9" s="36"/>
      <c r="T9" s="115">
        <f>+P9*1.07</f>
        <v>368997.36104578333</v>
      </c>
      <c r="U9" s="31"/>
    </row>
    <row r="10" spans="1:21" s="18" customFormat="1" ht="14.25" x14ac:dyDescent="0.2">
      <c r="A10" s="19"/>
      <c r="B10" s="25" t="s">
        <v>59</v>
      </c>
      <c r="C10" s="4"/>
      <c r="D10" s="116">
        <f>150*13</f>
        <v>1950</v>
      </c>
      <c r="E10" s="31"/>
      <c r="F10" s="26"/>
      <c r="G10" s="36"/>
      <c r="H10" s="116">
        <f>+D10</f>
        <v>1950</v>
      </c>
      <c r="I10" s="31"/>
      <c r="J10" s="25"/>
      <c r="K10" s="36"/>
      <c r="L10" s="116">
        <f>+H10</f>
        <v>1950</v>
      </c>
      <c r="M10" s="31"/>
      <c r="N10" s="25"/>
      <c r="O10" s="36"/>
      <c r="P10" s="116">
        <f>+L10</f>
        <v>1950</v>
      </c>
      <c r="Q10" s="31"/>
      <c r="R10" s="25"/>
      <c r="S10" s="36"/>
      <c r="T10" s="116">
        <f>+P10</f>
        <v>1950</v>
      </c>
      <c r="U10" s="31"/>
    </row>
    <row r="11" spans="1:21" s="18" customFormat="1" ht="14.25" hidden="1" x14ac:dyDescent="0.2">
      <c r="A11" s="19"/>
      <c r="B11" s="25" t="s">
        <v>60</v>
      </c>
      <c r="C11" s="4"/>
      <c r="D11" s="116">
        <v>0</v>
      </c>
      <c r="E11" s="31"/>
      <c r="F11" s="26"/>
      <c r="G11" s="36"/>
      <c r="H11" s="116">
        <v>0</v>
      </c>
      <c r="I11" s="31"/>
      <c r="J11" s="25"/>
      <c r="K11" s="36"/>
      <c r="L11" s="116">
        <v>0</v>
      </c>
      <c r="M11" s="31"/>
      <c r="N11" s="25"/>
      <c r="O11" s="36"/>
      <c r="P11" s="116">
        <v>0</v>
      </c>
      <c r="Q11" s="31"/>
      <c r="R11" s="25"/>
      <c r="S11" s="36"/>
      <c r="T11" s="116">
        <v>0</v>
      </c>
      <c r="U11" s="31"/>
    </row>
    <row r="12" spans="1:21" s="18" customFormat="1" ht="14.25" x14ac:dyDescent="0.2">
      <c r="A12" s="19"/>
      <c r="B12" s="25" t="s">
        <v>36</v>
      </c>
      <c r="C12" s="4"/>
      <c r="D12" s="117">
        <f>(22131)*1.06</f>
        <v>23458.86</v>
      </c>
      <c r="E12" s="31"/>
      <c r="F12" s="26"/>
      <c r="G12" s="36"/>
      <c r="H12" s="117">
        <f>+D12*1.07</f>
        <v>25100.980200000002</v>
      </c>
      <c r="I12" s="31"/>
      <c r="J12" s="25"/>
      <c r="K12" s="36"/>
      <c r="L12" s="117">
        <f>+H12*1.07</f>
        <v>26858.048814000005</v>
      </c>
      <c r="M12" s="31"/>
      <c r="N12" s="25"/>
      <c r="O12" s="36"/>
      <c r="P12" s="117">
        <f>+L12*1.07</f>
        <v>28738.112230980008</v>
      </c>
      <c r="Q12" s="31"/>
      <c r="R12" s="25"/>
      <c r="S12" s="36"/>
      <c r="T12" s="117">
        <f>+P12*1.07</f>
        <v>30749.780087148611</v>
      </c>
      <c r="U12" s="31"/>
    </row>
    <row r="13" spans="1:21" s="18" customFormat="1" ht="7.15" customHeight="1" x14ac:dyDescent="0.2">
      <c r="A13" s="19"/>
      <c r="B13" s="12"/>
      <c r="C13" s="4"/>
      <c r="D13" s="118"/>
      <c r="E13" s="31"/>
      <c r="F13" s="26"/>
      <c r="G13" s="36"/>
      <c r="H13" s="118"/>
      <c r="I13" s="31"/>
      <c r="J13" s="25"/>
      <c r="K13" s="36"/>
      <c r="L13" s="118"/>
      <c r="M13" s="31"/>
      <c r="N13" s="25"/>
      <c r="O13" s="36"/>
      <c r="P13" s="118"/>
      <c r="Q13" s="31"/>
      <c r="R13" s="25"/>
      <c r="S13" s="36"/>
      <c r="T13" s="118"/>
      <c r="U13" s="31"/>
    </row>
    <row r="14" spans="1:21" s="18" customFormat="1" ht="15.75" x14ac:dyDescent="0.25">
      <c r="A14" s="20"/>
      <c r="B14" s="21" t="s">
        <v>24</v>
      </c>
      <c r="C14" s="5"/>
      <c r="D14" s="14">
        <f>SUM(D15:D20)</f>
        <v>1314368</v>
      </c>
      <c r="E14" s="22">
        <f>+D14/$D$90</f>
        <v>0.65300568435812301</v>
      </c>
      <c r="F14" s="26"/>
      <c r="G14" s="24"/>
      <c r="H14" s="14">
        <f>SUM(H15:H20)</f>
        <v>1486543.44</v>
      </c>
      <c r="I14" s="22">
        <f>+H14/$H$90</f>
        <v>0.67364079603818428</v>
      </c>
      <c r="J14" s="25"/>
      <c r="K14" s="24"/>
      <c r="L14" s="14">
        <f>SUM(L15:L20)</f>
        <v>1518726.3848000001</v>
      </c>
      <c r="M14" s="22">
        <f>+L14/$L$90</f>
        <v>0.67793303534440896</v>
      </c>
      <c r="N14" s="25"/>
      <c r="O14" s="24"/>
      <c r="P14" s="14">
        <f>SUM(P15:P20)</f>
        <v>1623357.2317360002</v>
      </c>
      <c r="Q14" s="22">
        <f>+P14/$P$90</f>
        <v>0.68656782063152821</v>
      </c>
      <c r="R14" s="25"/>
      <c r="S14" s="24"/>
      <c r="T14" s="14">
        <f>SUM(T15:T20)</f>
        <v>1735312.2379575204</v>
      </c>
      <c r="U14" s="22">
        <f>+T14/$T$90</f>
        <v>0.68877130825251909</v>
      </c>
    </row>
    <row r="15" spans="1:21" s="18" customFormat="1" ht="14.25" x14ac:dyDescent="0.2">
      <c r="A15" s="19"/>
      <c r="B15" s="25" t="s">
        <v>21</v>
      </c>
      <c r="C15" s="4"/>
      <c r="D15" s="115">
        <v>285000</v>
      </c>
      <c r="E15" s="31"/>
      <c r="F15" s="26"/>
      <c r="G15" s="36"/>
      <c r="H15" s="115">
        <v>304192.44</v>
      </c>
      <c r="I15" s="31"/>
      <c r="J15" s="25"/>
      <c r="K15" s="36"/>
      <c r="L15" s="115">
        <f t="shared" ref="L15:L20" si="0">+H15*1.07</f>
        <v>325485.91080000001</v>
      </c>
      <c r="M15" s="31"/>
      <c r="N15" s="25"/>
      <c r="O15" s="36"/>
      <c r="P15" s="115">
        <f t="shared" ref="P15:P20" si="1">+L15*1.07</f>
        <v>348269.92455600004</v>
      </c>
      <c r="Q15" s="31"/>
      <c r="R15" s="25"/>
      <c r="S15" s="36"/>
      <c r="T15" s="115">
        <f t="shared" ref="T15:T20" si="2">+P15*1.07</f>
        <v>372648.81927492004</v>
      </c>
      <c r="U15" s="31"/>
    </row>
    <row r="16" spans="1:21" s="29" customFormat="1" ht="16.5" customHeight="1" x14ac:dyDescent="0.2">
      <c r="A16" s="27"/>
      <c r="B16" s="28" t="s">
        <v>109</v>
      </c>
      <c r="C16" s="119"/>
      <c r="D16" s="120">
        <v>24000</v>
      </c>
      <c r="E16" s="121"/>
      <c r="F16" s="122"/>
      <c r="G16" s="123"/>
      <c r="H16" s="120">
        <v>24000</v>
      </c>
      <c r="I16" s="121"/>
      <c r="J16" s="124"/>
      <c r="K16" s="123"/>
      <c r="L16" s="120">
        <v>24000</v>
      </c>
      <c r="M16" s="121"/>
      <c r="N16" s="124"/>
      <c r="O16" s="123"/>
      <c r="P16" s="120">
        <v>24000</v>
      </c>
      <c r="Q16" s="121"/>
      <c r="R16" s="124"/>
      <c r="S16" s="123"/>
      <c r="T16" s="120">
        <v>24000</v>
      </c>
      <c r="U16" s="121"/>
    </row>
    <row r="17" spans="1:21" s="18" customFormat="1" ht="14.25" hidden="1" x14ac:dyDescent="0.2">
      <c r="A17" s="19"/>
      <c r="B17" s="30" t="s">
        <v>62</v>
      </c>
      <c r="C17" s="4"/>
      <c r="D17" s="125">
        <v>0</v>
      </c>
      <c r="E17" s="31"/>
      <c r="F17" s="26"/>
      <c r="G17" s="36"/>
      <c r="H17" s="125">
        <v>0</v>
      </c>
      <c r="I17" s="31"/>
      <c r="J17" s="25"/>
      <c r="K17" s="36"/>
      <c r="L17" s="125">
        <f t="shared" si="0"/>
        <v>0</v>
      </c>
      <c r="M17" s="31"/>
      <c r="N17" s="25"/>
      <c r="O17" s="36"/>
      <c r="P17" s="125">
        <f t="shared" si="1"/>
        <v>0</v>
      </c>
      <c r="Q17" s="31"/>
      <c r="R17" s="25"/>
      <c r="S17" s="36"/>
      <c r="T17" s="125">
        <f t="shared" si="2"/>
        <v>0</v>
      </c>
      <c r="U17" s="31"/>
    </row>
    <row r="18" spans="1:21" s="18" customFormat="1" ht="14.25" x14ac:dyDescent="0.2">
      <c r="A18" s="19"/>
      <c r="B18" s="25" t="s">
        <v>61</v>
      </c>
      <c r="C18" s="4"/>
      <c r="D18" s="125">
        <v>22260</v>
      </c>
      <c r="E18" s="31"/>
      <c r="F18" s="26"/>
      <c r="G18" s="36"/>
      <c r="H18" s="125">
        <v>107151</v>
      </c>
      <c r="I18" s="31"/>
      <c r="J18" s="25"/>
      <c r="K18" s="36"/>
      <c r="L18" s="125">
        <v>25485.474000000002</v>
      </c>
      <c r="M18" s="31"/>
      <c r="N18" s="25"/>
      <c r="O18" s="36"/>
      <c r="P18" s="125">
        <f t="shared" si="1"/>
        <v>27269.457180000005</v>
      </c>
      <c r="Q18" s="31"/>
      <c r="R18" s="25"/>
      <c r="S18" s="36"/>
      <c r="T18" s="125">
        <f t="shared" si="2"/>
        <v>29178.319182600007</v>
      </c>
      <c r="U18" s="31"/>
    </row>
    <row r="19" spans="1:21" s="18" customFormat="1" ht="14.25" x14ac:dyDescent="0.2">
      <c r="A19" s="19"/>
      <c r="B19" s="25" t="s">
        <v>22</v>
      </c>
      <c r="C19" s="4"/>
      <c r="D19" s="116">
        <v>979596</v>
      </c>
      <c r="E19" s="31"/>
      <c r="F19" s="26"/>
      <c r="G19" s="36"/>
      <c r="H19" s="116">
        <v>1051200</v>
      </c>
      <c r="I19" s="31"/>
      <c r="J19" s="25"/>
      <c r="K19" s="36"/>
      <c r="L19" s="116">
        <v>1143755</v>
      </c>
      <c r="M19" s="31"/>
      <c r="N19" s="25"/>
      <c r="O19" s="36"/>
      <c r="P19" s="116">
        <f t="shared" si="1"/>
        <v>1223817.8500000001</v>
      </c>
      <c r="Q19" s="31"/>
      <c r="R19" s="25"/>
      <c r="S19" s="36"/>
      <c r="T19" s="116">
        <f t="shared" si="2"/>
        <v>1309485.0995000002</v>
      </c>
      <c r="U19" s="31"/>
    </row>
    <row r="20" spans="1:21" s="18" customFormat="1" ht="14.25" x14ac:dyDescent="0.2">
      <c r="A20" s="19"/>
      <c r="B20" s="25" t="s">
        <v>23</v>
      </c>
      <c r="C20" s="4"/>
      <c r="D20" s="117">
        <v>3512</v>
      </c>
      <c r="E20" s="31"/>
      <c r="F20" s="26"/>
      <c r="G20" s="36"/>
      <c r="H20" s="117">
        <v>0</v>
      </c>
      <c r="I20" s="31"/>
      <c r="J20" s="25"/>
      <c r="K20" s="36"/>
      <c r="L20" s="117">
        <f t="shared" si="0"/>
        <v>0</v>
      </c>
      <c r="M20" s="31"/>
      <c r="N20" s="25"/>
      <c r="O20" s="36"/>
      <c r="P20" s="117">
        <f t="shared" si="1"/>
        <v>0</v>
      </c>
      <c r="Q20" s="31"/>
      <c r="R20" s="25"/>
      <c r="S20" s="36"/>
      <c r="T20" s="117">
        <f t="shared" si="2"/>
        <v>0</v>
      </c>
      <c r="U20" s="31"/>
    </row>
    <row r="21" spans="1:21" s="18" customFormat="1" ht="7.15" customHeight="1" x14ac:dyDescent="0.2">
      <c r="A21" s="19"/>
      <c r="B21" s="12"/>
      <c r="C21" s="4"/>
      <c r="D21" s="118"/>
      <c r="E21" s="31"/>
      <c r="F21" s="26"/>
      <c r="G21" s="36"/>
      <c r="H21" s="118"/>
      <c r="I21" s="31"/>
      <c r="J21" s="25"/>
      <c r="K21" s="36"/>
      <c r="L21" s="118"/>
      <c r="M21" s="31"/>
      <c r="N21" s="25"/>
      <c r="O21" s="36"/>
      <c r="P21" s="118"/>
      <c r="Q21" s="31"/>
      <c r="R21" s="25"/>
      <c r="S21" s="36"/>
      <c r="T21" s="118"/>
      <c r="U21" s="31"/>
    </row>
    <row r="22" spans="1:21" s="18" customFormat="1" ht="15.75" x14ac:dyDescent="0.25">
      <c r="A22" s="20"/>
      <c r="B22" s="21" t="s">
        <v>5</v>
      </c>
      <c r="C22" s="5"/>
      <c r="D22" s="14">
        <f>10000*12</f>
        <v>120000</v>
      </c>
      <c r="E22" s="22">
        <f>+D22/$D$90</f>
        <v>5.9618525498927814E-2</v>
      </c>
      <c r="F22" s="26"/>
      <c r="G22" s="24"/>
      <c r="H22" s="14">
        <f>10000*12</f>
        <v>120000</v>
      </c>
      <c r="I22" s="22">
        <f>+H22/$H$90</f>
        <v>5.4379100771237546E-2</v>
      </c>
      <c r="J22" s="25"/>
      <c r="K22" s="24"/>
      <c r="L22" s="14">
        <f>10000*12</f>
        <v>120000</v>
      </c>
      <c r="M22" s="22">
        <f>+L22/$L$90</f>
        <v>5.3565912237734818E-2</v>
      </c>
      <c r="N22" s="25"/>
      <c r="O22" s="24"/>
      <c r="P22" s="14">
        <f>10000*12</f>
        <v>120000</v>
      </c>
      <c r="Q22" s="22">
        <f>+P22/$P$90</f>
        <v>5.075169954285319E-2</v>
      </c>
      <c r="R22" s="25"/>
      <c r="S22" s="24"/>
      <c r="T22" s="14">
        <f>10000*12</f>
        <v>120000</v>
      </c>
      <c r="U22" s="22">
        <f>+T22/$T$90</f>
        <v>4.762978971875699E-2</v>
      </c>
    </row>
    <row r="23" spans="1:21" s="18" customFormat="1" ht="15.75" x14ac:dyDescent="0.25">
      <c r="A23" s="20"/>
      <c r="B23" s="21" t="s">
        <v>6</v>
      </c>
      <c r="C23" s="5"/>
      <c r="D23" s="14">
        <v>14209</v>
      </c>
      <c r="E23" s="22">
        <f>+D23/$D$90</f>
        <v>7.0593302401188779E-3</v>
      </c>
      <c r="F23" s="26"/>
      <c r="G23" s="24"/>
      <c r="H23" s="14">
        <v>36000</v>
      </c>
      <c r="I23" s="22">
        <f>+H23/$H$90</f>
        <v>1.6313730231371264E-2</v>
      </c>
      <c r="J23" s="25"/>
      <c r="K23" s="24"/>
      <c r="L23" s="14">
        <v>16266.739200000002</v>
      </c>
      <c r="M23" s="22">
        <f>+L23/$L$90</f>
        <v>7.2611893698443395E-3</v>
      </c>
      <c r="N23" s="25"/>
      <c r="O23" s="24"/>
      <c r="P23" s="14">
        <f>+L23*1.07</f>
        <v>17405.410944000003</v>
      </c>
      <c r="Q23" s="22">
        <f>+P23/$P$90</f>
        <v>7.3612848887481411E-3</v>
      </c>
      <c r="R23" s="25"/>
      <c r="S23" s="24"/>
      <c r="T23" s="14">
        <f>+P23*1.07</f>
        <v>18623.789710080004</v>
      </c>
      <c r="U23" s="22">
        <f>+T23/$T$90</f>
        <v>7.3920598971455066E-3</v>
      </c>
    </row>
    <row r="24" spans="1:21" s="18" customFormat="1" ht="15.75" hidden="1" x14ac:dyDescent="0.25">
      <c r="A24" s="20"/>
      <c r="B24" s="21" t="s">
        <v>7</v>
      </c>
      <c r="C24" s="5"/>
      <c r="D24" s="14">
        <v>0</v>
      </c>
      <c r="E24" s="22">
        <f>+D24/$D$90</f>
        <v>0</v>
      </c>
      <c r="F24" s="23"/>
      <c r="G24" s="24"/>
      <c r="H24" s="14">
        <v>0</v>
      </c>
      <c r="I24" s="22">
        <f>+H24/$H$90</f>
        <v>0</v>
      </c>
      <c r="J24" s="25"/>
      <c r="K24" s="24"/>
      <c r="L24" s="14">
        <v>0</v>
      </c>
      <c r="M24" s="22">
        <f>+L24/$L$90</f>
        <v>0</v>
      </c>
      <c r="N24" s="25"/>
      <c r="O24" s="24"/>
      <c r="P24" s="14">
        <v>0</v>
      </c>
      <c r="Q24" s="22">
        <f>+P24/$P$90</f>
        <v>0</v>
      </c>
      <c r="R24" s="25"/>
      <c r="S24" s="24"/>
      <c r="T24" s="14">
        <v>0</v>
      </c>
      <c r="U24" s="22">
        <f>+T24/$T$90</f>
        <v>0</v>
      </c>
    </row>
    <row r="25" spans="1:21" s="18" customFormat="1" ht="15.75" hidden="1" x14ac:dyDescent="0.25">
      <c r="A25" s="20"/>
      <c r="B25" s="21" t="s">
        <v>8</v>
      </c>
      <c r="C25" s="5"/>
      <c r="D25" s="14">
        <v>0</v>
      </c>
      <c r="E25" s="22">
        <f>+D25/$D$90</f>
        <v>0</v>
      </c>
      <c r="F25" s="26"/>
      <c r="G25" s="24"/>
      <c r="H25" s="14">
        <v>0</v>
      </c>
      <c r="I25" s="22">
        <f>+H25/$H$90</f>
        <v>0</v>
      </c>
      <c r="J25" s="25"/>
      <c r="K25" s="24"/>
      <c r="L25" s="14">
        <v>0</v>
      </c>
      <c r="M25" s="22">
        <f>+L25/$L$90</f>
        <v>0</v>
      </c>
      <c r="N25" s="25"/>
      <c r="O25" s="24"/>
      <c r="P25" s="14">
        <v>0</v>
      </c>
      <c r="Q25" s="22">
        <f>+P25/$P$90</f>
        <v>0</v>
      </c>
      <c r="R25" s="25"/>
      <c r="S25" s="24"/>
      <c r="T25" s="14">
        <v>0</v>
      </c>
      <c r="U25" s="22">
        <f>+T25/$T$90</f>
        <v>0</v>
      </c>
    </row>
    <row r="26" spans="1:21" s="18" customFormat="1" ht="7.15" customHeight="1" x14ac:dyDescent="0.25">
      <c r="A26" s="32"/>
      <c r="B26" s="11"/>
      <c r="C26" s="5"/>
      <c r="D26" s="14"/>
      <c r="E26" s="22"/>
      <c r="F26" s="26"/>
      <c r="G26" s="24"/>
      <c r="H26" s="14"/>
      <c r="I26" s="22"/>
      <c r="J26" s="25"/>
      <c r="K26" s="24"/>
      <c r="L26" s="14"/>
      <c r="M26" s="22"/>
      <c r="N26" s="25"/>
      <c r="O26" s="24"/>
      <c r="P26" s="14"/>
      <c r="Q26" s="22"/>
      <c r="R26" s="25"/>
      <c r="S26" s="24"/>
      <c r="T26" s="14"/>
      <c r="U26" s="22"/>
    </row>
    <row r="27" spans="1:21" s="18" customFormat="1" ht="15.75" x14ac:dyDescent="0.25">
      <c r="A27" s="20"/>
      <c r="B27" s="21" t="s">
        <v>26</v>
      </c>
      <c r="C27" s="5"/>
      <c r="D27" s="14">
        <f>SUM(D28:D55)</f>
        <v>147026</v>
      </c>
      <c r="E27" s="22">
        <f>+D27/$D$90</f>
        <v>7.3045611083378009E-2</v>
      </c>
      <c r="F27" s="23"/>
      <c r="G27" s="24"/>
      <c r="H27" s="14">
        <f>SUM(H28:H55)</f>
        <v>137313.94530000002</v>
      </c>
      <c r="I27" s="22">
        <f>+H27/$H$90</f>
        <v>6.2225073906374176E-2</v>
      </c>
      <c r="J27" s="25"/>
      <c r="K27" s="24"/>
      <c r="L27" s="14">
        <f>SUM(L28:L55)</f>
        <v>146925.92147100004</v>
      </c>
      <c r="M27" s="22">
        <f>+L27/$L$90</f>
        <v>6.5585175124699219E-2</v>
      </c>
      <c r="N27" s="25"/>
      <c r="O27" s="24"/>
      <c r="P27" s="14">
        <f>SUM(P28:P55)</f>
        <v>157210.73597397003</v>
      </c>
      <c r="Q27" s="22">
        <f>+P27/$P$90</f>
        <v>6.6489266975514577E-2</v>
      </c>
      <c r="R27" s="25"/>
      <c r="S27" s="24"/>
      <c r="T27" s="14">
        <f>SUM(T28:T55)</f>
        <v>168215.48749214795</v>
      </c>
      <c r="U27" s="22">
        <f>+T27/$T$90</f>
        <v>6.6767235805743369E-2</v>
      </c>
    </row>
    <row r="28" spans="1:21" s="18" customFormat="1" ht="14.25" x14ac:dyDescent="0.2">
      <c r="A28" s="33"/>
      <c r="B28" s="25" t="s">
        <v>18</v>
      </c>
      <c r="C28" s="6"/>
      <c r="D28" s="115">
        <v>0</v>
      </c>
      <c r="E28" s="31"/>
      <c r="F28" s="26"/>
      <c r="G28" s="36"/>
      <c r="H28" s="115">
        <v>0</v>
      </c>
      <c r="I28" s="31"/>
      <c r="J28" s="25"/>
      <c r="K28" s="36"/>
      <c r="L28" s="115">
        <f t="shared" ref="L28:L55" si="3">+H28*1.07</f>
        <v>0</v>
      </c>
      <c r="M28" s="31"/>
      <c r="N28" s="25"/>
      <c r="O28" s="36"/>
      <c r="P28" s="115">
        <f t="shared" ref="P28:P55" si="4">+L28*1.07</f>
        <v>0</v>
      </c>
      <c r="Q28" s="31"/>
      <c r="R28" s="25"/>
      <c r="S28" s="36"/>
      <c r="T28" s="115">
        <f t="shared" ref="T28:T55" si="5">+P28*1.07</f>
        <v>0</v>
      </c>
      <c r="U28" s="31"/>
    </row>
    <row r="29" spans="1:21" s="18" customFormat="1" ht="14.25" x14ac:dyDescent="0.2">
      <c r="A29" s="33"/>
      <c r="B29" s="25" t="s">
        <v>35</v>
      </c>
      <c r="C29" s="6"/>
      <c r="D29" s="116">
        <v>950</v>
      </c>
      <c r="E29" s="31"/>
      <c r="F29" s="26"/>
      <c r="G29" s="36"/>
      <c r="H29" s="116">
        <v>0</v>
      </c>
      <c r="I29" s="31"/>
      <c r="J29" s="25"/>
      <c r="K29" s="36"/>
      <c r="L29" s="116">
        <f t="shared" si="3"/>
        <v>0</v>
      </c>
      <c r="M29" s="31"/>
      <c r="N29" s="25"/>
      <c r="O29" s="36"/>
      <c r="P29" s="116">
        <f t="shared" si="4"/>
        <v>0</v>
      </c>
      <c r="Q29" s="31"/>
      <c r="R29" s="25"/>
      <c r="S29" s="36"/>
      <c r="T29" s="116">
        <f t="shared" si="5"/>
        <v>0</v>
      </c>
      <c r="U29" s="31"/>
    </row>
    <row r="30" spans="1:21" s="18" customFormat="1" ht="14.25" x14ac:dyDescent="0.2">
      <c r="A30" s="33"/>
      <c r="B30" s="25" t="s">
        <v>46</v>
      </c>
      <c r="C30" s="6"/>
      <c r="D30" s="116">
        <v>23160</v>
      </c>
      <c r="E30" s="31"/>
      <c r="F30" s="26"/>
      <c r="G30" s="36"/>
      <c r="H30" s="116">
        <v>24417.0576</v>
      </c>
      <c r="I30" s="31"/>
      <c r="J30" s="25"/>
      <c r="K30" s="36"/>
      <c r="L30" s="116">
        <f t="shared" si="3"/>
        <v>26126.251632000003</v>
      </c>
      <c r="M30" s="31"/>
      <c r="N30" s="25"/>
      <c r="O30" s="36"/>
      <c r="P30" s="116">
        <f t="shared" si="4"/>
        <v>27955.089246240004</v>
      </c>
      <c r="Q30" s="31"/>
      <c r="R30" s="25"/>
      <c r="S30" s="36"/>
      <c r="T30" s="116">
        <f t="shared" si="5"/>
        <v>29911.945493476807</v>
      </c>
      <c r="U30" s="31"/>
    </row>
    <row r="31" spans="1:21" s="18" customFormat="1" ht="14.25" x14ac:dyDescent="0.2">
      <c r="A31" s="33"/>
      <c r="B31" s="25" t="s">
        <v>32</v>
      </c>
      <c r="C31" s="6"/>
      <c r="D31" s="116">
        <v>11527</v>
      </c>
      <c r="E31" s="31"/>
      <c r="F31" s="26"/>
      <c r="G31" s="36"/>
      <c r="H31" s="116">
        <v>12334.007700000002</v>
      </c>
      <c r="I31" s="31"/>
      <c r="J31" s="25"/>
      <c r="K31" s="36"/>
      <c r="L31" s="116">
        <f t="shared" si="3"/>
        <v>13197.388239000004</v>
      </c>
      <c r="M31" s="31"/>
      <c r="N31" s="25"/>
      <c r="O31" s="36"/>
      <c r="P31" s="116">
        <f t="shared" si="4"/>
        <v>14121.205415730004</v>
      </c>
      <c r="Q31" s="31"/>
      <c r="R31" s="25"/>
      <c r="S31" s="36"/>
      <c r="T31" s="116">
        <f t="shared" si="5"/>
        <v>15109.689794831105</v>
      </c>
      <c r="U31" s="31"/>
    </row>
    <row r="32" spans="1:21" s="18" customFormat="1" ht="14.25" x14ac:dyDescent="0.2">
      <c r="A32" s="33"/>
      <c r="B32" s="25" t="s">
        <v>53</v>
      </c>
      <c r="C32" s="6"/>
      <c r="D32" s="116">
        <v>6000</v>
      </c>
      <c r="E32" s="31"/>
      <c r="F32" s="26"/>
      <c r="G32" s="36"/>
      <c r="H32" s="116">
        <v>0</v>
      </c>
      <c r="I32" s="31"/>
      <c r="J32" s="25"/>
      <c r="K32" s="36"/>
      <c r="L32" s="116">
        <f t="shared" si="3"/>
        <v>0</v>
      </c>
      <c r="M32" s="31"/>
      <c r="N32" s="25"/>
      <c r="O32" s="36"/>
      <c r="P32" s="116">
        <f t="shared" si="4"/>
        <v>0</v>
      </c>
      <c r="Q32" s="31"/>
      <c r="R32" s="25"/>
      <c r="S32" s="36"/>
      <c r="T32" s="116">
        <f t="shared" si="5"/>
        <v>0</v>
      </c>
      <c r="U32" s="31"/>
    </row>
    <row r="33" spans="1:21" s="18" customFormat="1" ht="14.25" x14ac:dyDescent="0.2">
      <c r="A33" s="33"/>
      <c r="B33" s="25" t="s">
        <v>19</v>
      </c>
      <c r="C33" s="6"/>
      <c r="D33" s="116">
        <v>6900</v>
      </c>
      <c r="E33" s="31"/>
      <c r="F33" s="26"/>
      <c r="G33" s="36"/>
      <c r="H33" s="116">
        <v>6420</v>
      </c>
      <c r="I33" s="31"/>
      <c r="J33" s="25"/>
      <c r="K33" s="36"/>
      <c r="L33" s="116">
        <f t="shared" si="3"/>
        <v>6869.4000000000005</v>
      </c>
      <c r="M33" s="31"/>
      <c r="N33" s="25"/>
      <c r="O33" s="36"/>
      <c r="P33" s="116">
        <f t="shared" si="4"/>
        <v>7350.2580000000007</v>
      </c>
      <c r="Q33" s="31"/>
      <c r="R33" s="25"/>
      <c r="S33" s="36"/>
      <c r="T33" s="116">
        <f t="shared" si="5"/>
        <v>7864.7760600000011</v>
      </c>
      <c r="U33" s="31"/>
    </row>
    <row r="34" spans="1:21" s="18" customFormat="1" ht="14.25" x14ac:dyDescent="0.2">
      <c r="A34" s="33"/>
      <c r="B34" s="25" t="s">
        <v>41</v>
      </c>
      <c r="C34" s="6"/>
      <c r="D34" s="116">
        <v>27000</v>
      </c>
      <c r="E34" s="31"/>
      <c r="F34" s="26"/>
      <c r="G34" s="36"/>
      <c r="H34" s="116">
        <v>6464.9400000000005</v>
      </c>
      <c r="I34" s="31"/>
      <c r="J34" s="25"/>
      <c r="K34" s="36"/>
      <c r="L34" s="116">
        <f t="shared" si="3"/>
        <v>6917.4858000000013</v>
      </c>
      <c r="M34" s="31"/>
      <c r="N34" s="25"/>
      <c r="O34" s="36"/>
      <c r="P34" s="116">
        <f t="shared" si="4"/>
        <v>7401.7098060000017</v>
      </c>
      <c r="Q34" s="31"/>
      <c r="R34" s="25"/>
      <c r="S34" s="36"/>
      <c r="T34" s="116">
        <f t="shared" si="5"/>
        <v>7919.8294924200027</v>
      </c>
      <c r="U34" s="31"/>
    </row>
    <row r="35" spans="1:21" s="18" customFormat="1" ht="14.25" x14ac:dyDescent="0.2">
      <c r="A35" s="33"/>
      <c r="B35" s="25" t="s">
        <v>50</v>
      </c>
      <c r="C35" s="6"/>
      <c r="D35" s="116">
        <v>9000</v>
      </c>
      <c r="E35" s="31"/>
      <c r="F35" s="26"/>
      <c r="G35" s="36"/>
      <c r="H35" s="116">
        <v>6420</v>
      </c>
      <c r="I35" s="31"/>
      <c r="J35" s="25"/>
      <c r="K35" s="36"/>
      <c r="L35" s="116">
        <f t="shared" si="3"/>
        <v>6869.4000000000005</v>
      </c>
      <c r="M35" s="31"/>
      <c r="N35" s="25"/>
      <c r="O35" s="36"/>
      <c r="P35" s="116">
        <f t="shared" si="4"/>
        <v>7350.2580000000007</v>
      </c>
      <c r="Q35" s="31"/>
      <c r="R35" s="25"/>
      <c r="S35" s="36"/>
      <c r="T35" s="116">
        <f t="shared" si="5"/>
        <v>7864.7760600000011</v>
      </c>
      <c r="U35" s="31"/>
    </row>
    <row r="36" spans="1:21" s="18" customFormat="1" ht="14.25" hidden="1" x14ac:dyDescent="0.2">
      <c r="A36" s="33"/>
      <c r="B36" s="25" t="s">
        <v>64</v>
      </c>
      <c r="C36" s="6"/>
      <c r="D36" s="116">
        <v>0</v>
      </c>
      <c r="E36" s="31"/>
      <c r="F36" s="26"/>
      <c r="G36" s="36"/>
      <c r="H36" s="116">
        <v>0</v>
      </c>
      <c r="I36" s="31"/>
      <c r="J36" s="25"/>
      <c r="K36" s="36"/>
      <c r="L36" s="116">
        <f t="shared" si="3"/>
        <v>0</v>
      </c>
      <c r="M36" s="31"/>
      <c r="N36" s="25"/>
      <c r="O36" s="36"/>
      <c r="P36" s="116">
        <f t="shared" si="4"/>
        <v>0</v>
      </c>
      <c r="Q36" s="31"/>
      <c r="R36" s="25"/>
      <c r="S36" s="36"/>
      <c r="T36" s="116">
        <f t="shared" si="5"/>
        <v>0</v>
      </c>
      <c r="U36" s="31"/>
    </row>
    <row r="37" spans="1:21" s="18" customFormat="1" ht="14.25" hidden="1" x14ac:dyDescent="0.2">
      <c r="A37" s="33"/>
      <c r="B37" s="25" t="s">
        <v>65</v>
      </c>
      <c r="C37" s="6"/>
      <c r="D37" s="116">
        <v>0</v>
      </c>
      <c r="E37" s="31"/>
      <c r="F37" s="26"/>
      <c r="G37" s="36"/>
      <c r="H37" s="116">
        <v>0</v>
      </c>
      <c r="I37" s="31"/>
      <c r="J37" s="25"/>
      <c r="K37" s="36"/>
      <c r="L37" s="116">
        <f t="shared" si="3"/>
        <v>0</v>
      </c>
      <c r="M37" s="31"/>
      <c r="N37" s="25"/>
      <c r="O37" s="36"/>
      <c r="P37" s="116">
        <f t="shared" si="4"/>
        <v>0</v>
      </c>
      <c r="Q37" s="31"/>
      <c r="R37" s="25"/>
      <c r="S37" s="36"/>
      <c r="T37" s="116">
        <f t="shared" si="5"/>
        <v>0</v>
      </c>
      <c r="U37" s="31"/>
    </row>
    <row r="38" spans="1:21" s="18" customFormat="1" ht="14.25" x14ac:dyDescent="0.2">
      <c r="A38" s="33"/>
      <c r="B38" s="25" t="s">
        <v>25</v>
      </c>
      <c r="C38" s="6"/>
      <c r="D38" s="116">
        <v>14744</v>
      </c>
      <c r="E38" s="31"/>
      <c r="F38" s="26"/>
      <c r="G38" s="36"/>
      <c r="H38" s="116">
        <v>16050.000000000002</v>
      </c>
      <c r="I38" s="31"/>
      <c r="J38" s="25"/>
      <c r="K38" s="36"/>
      <c r="L38" s="116">
        <f t="shared" si="3"/>
        <v>17173.500000000004</v>
      </c>
      <c r="M38" s="31"/>
      <c r="N38" s="25"/>
      <c r="O38" s="36"/>
      <c r="P38" s="116">
        <f t="shared" si="4"/>
        <v>18375.645000000004</v>
      </c>
      <c r="Q38" s="31"/>
      <c r="R38" s="25"/>
      <c r="S38" s="36"/>
      <c r="T38" s="116">
        <f t="shared" si="5"/>
        <v>19661.940150000006</v>
      </c>
      <c r="U38" s="31"/>
    </row>
    <row r="39" spans="1:21" s="18" customFormat="1" ht="14.25" hidden="1" x14ac:dyDescent="0.2">
      <c r="A39" s="33"/>
      <c r="B39" s="25" t="s">
        <v>69</v>
      </c>
      <c r="C39" s="6"/>
      <c r="D39" s="116">
        <v>0</v>
      </c>
      <c r="E39" s="31"/>
      <c r="F39" s="26"/>
      <c r="G39" s="36"/>
      <c r="H39" s="116">
        <v>0</v>
      </c>
      <c r="I39" s="31"/>
      <c r="J39" s="25"/>
      <c r="K39" s="36"/>
      <c r="L39" s="116">
        <f t="shared" si="3"/>
        <v>0</v>
      </c>
      <c r="M39" s="31"/>
      <c r="N39" s="25"/>
      <c r="O39" s="36"/>
      <c r="P39" s="116">
        <f t="shared" si="4"/>
        <v>0</v>
      </c>
      <c r="Q39" s="31"/>
      <c r="R39" s="25"/>
      <c r="S39" s="36"/>
      <c r="T39" s="116">
        <f t="shared" si="5"/>
        <v>0</v>
      </c>
      <c r="U39" s="31"/>
    </row>
    <row r="40" spans="1:21" s="18" customFormat="1" ht="14.25" hidden="1" x14ac:dyDescent="0.2">
      <c r="A40" s="33"/>
      <c r="B40" s="25" t="s">
        <v>33</v>
      </c>
      <c r="C40" s="6"/>
      <c r="D40" s="116">
        <v>0</v>
      </c>
      <c r="E40" s="31"/>
      <c r="F40" s="26"/>
      <c r="G40" s="36"/>
      <c r="H40" s="116">
        <v>0</v>
      </c>
      <c r="I40" s="31"/>
      <c r="J40" s="25"/>
      <c r="K40" s="36"/>
      <c r="L40" s="116">
        <f t="shared" si="3"/>
        <v>0</v>
      </c>
      <c r="M40" s="31"/>
      <c r="N40" s="25"/>
      <c r="O40" s="36"/>
      <c r="P40" s="116">
        <f t="shared" si="4"/>
        <v>0</v>
      </c>
      <c r="Q40" s="31"/>
      <c r="R40" s="25"/>
      <c r="S40" s="36"/>
      <c r="T40" s="116">
        <f t="shared" si="5"/>
        <v>0</v>
      </c>
      <c r="U40" s="31"/>
    </row>
    <row r="41" spans="1:21" s="18" customFormat="1" ht="14.25" x14ac:dyDescent="0.2">
      <c r="A41" s="33"/>
      <c r="B41" s="25" t="s">
        <v>37</v>
      </c>
      <c r="C41" s="6"/>
      <c r="D41" s="116">
        <v>19345</v>
      </c>
      <c r="E41" s="31"/>
      <c r="F41" s="26"/>
      <c r="G41" s="36"/>
      <c r="H41" s="116">
        <v>22470</v>
      </c>
      <c r="I41" s="31"/>
      <c r="J41" s="25"/>
      <c r="K41" s="36"/>
      <c r="L41" s="116">
        <f t="shared" si="3"/>
        <v>24042.9</v>
      </c>
      <c r="M41" s="31"/>
      <c r="N41" s="25"/>
      <c r="O41" s="36"/>
      <c r="P41" s="116">
        <f t="shared" si="4"/>
        <v>25725.903000000002</v>
      </c>
      <c r="Q41" s="31"/>
      <c r="R41" s="25"/>
      <c r="S41" s="36"/>
      <c r="T41" s="116">
        <f t="shared" si="5"/>
        <v>27526.716210000002</v>
      </c>
      <c r="U41" s="31"/>
    </row>
    <row r="42" spans="1:21" s="18" customFormat="1" ht="14.25" hidden="1" x14ac:dyDescent="0.2">
      <c r="A42" s="33"/>
      <c r="B42" s="25" t="s">
        <v>66</v>
      </c>
      <c r="C42" s="6"/>
      <c r="D42" s="116">
        <v>0</v>
      </c>
      <c r="E42" s="31"/>
      <c r="F42" s="26"/>
      <c r="G42" s="36"/>
      <c r="H42" s="116">
        <v>0</v>
      </c>
      <c r="I42" s="31"/>
      <c r="J42" s="25"/>
      <c r="K42" s="36"/>
      <c r="L42" s="116">
        <f t="shared" si="3"/>
        <v>0</v>
      </c>
      <c r="M42" s="31"/>
      <c r="N42" s="25"/>
      <c r="O42" s="36"/>
      <c r="P42" s="116">
        <f t="shared" si="4"/>
        <v>0</v>
      </c>
      <c r="Q42" s="31"/>
      <c r="R42" s="25"/>
      <c r="S42" s="36"/>
      <c r="T42" s="116">
        <f t="shared" si="5"/>
        <v>0</v>
      </c>
      <c r="U42" s="31"/>
    </row>
    <row r="43" spans="1:21" s="18" customFormat="1" ht="14.25" hidden="1" x14ac:dyDescent="0.2">
      <c r="A43" s="33"/>
      <c r="B43" s="25" t="s">
        <v>67</v>
      </c>
      <c r="C43" s="6"/>
      <c r="D43" s="116">
        <v>0</v>
      </c>
      <c r="E43" s="31"/>
      <c r="F43" s="26"/>
      <c r="G43" s="36"/>
      <c r="H43" s="116">
        <v>0</v>
      </c>
      <c r="I43" s="31"/>
      <c r="J43" s="25"/>
      <c r="K43" s="36"/>
      <c r="L43" s="116">
        <f t="shared" si="3"/>
        <v>0</v>
      </c>
      <c r="M43" s="31"/>
      <c r="N43" s="25"/>
      <c r="O43" s="36"/>
      <c r="P43" s="116">
        <f t="shared" si="4"/>
        <v>0</v>
      </c>
      <c r="Q43" s="31"/>
      <c r="R43" s="25"/>
      <c r="S43" s="36"/>
      <c r="T43" s="116">
        <f t="shared" si="5"/>
        <v>0</v>
      </c>
      <c r="U43" s="31"/>
    </row>
    <row r="44" spans="1:21" s="18" customFormat="1" ht="14.25" hidden="1" x14ac:dyDescent="0.2">
      <c r="A44" s="33"/>
      <c r="B44" s="25" t="s">
        <v>63</v>
      </c>
      <c r="C44" s="6"/>
      <c r="D44" s="116">
        <v>0</v>
      </c>
      <c r="E44" s="31"/>
      <c r="F44" s="26"/>
      <c r="G44" s="36"/>
      <c r="H44" s="116">
        <v>0</v>
      </c>
      <c r="I44" s="31"/>
      <c r="J44" s="25"/>
      <c r="K44" s="36"/>
      <c r="L44" s="116">
        <f t="shared" si="3"/>
        <v>0</v>
      </c>
      <c r="M44" s="31"/>
      <c r="N44" s="25"/>
      <c r="O44" s="36"/>
      <c r="P44" s="116">
        <f t="shared" si="4"/>
        <v>0</v>
      </c>
      <c r="Q44" s="31"/>
      <c r="R44" s="25"/>
      <c r="S44" s="36"/>
      <c r="T44" s="116">
        <f t="shared" si="5"/>
        <v>0</v>
      </c>
      <c r="U44" s="31"/>
    </row>
    <row r="45" spans="1:21" s="18" customFormat="1" ht="14.25" hidden="1" x14ac:dyDescent="0.2">
      <c r="A45" s="33"/>
      <c r="B45" s="25" t="s">
        <v>76</v>
      </c>
      <c r="C45" s="6"/>
      <c r="D45" s="116">
        <v>0</v>
      </c>
      <c r="E45" s="31"/>
      <c r="F45" s="26"/>
      <c r="G45" s="36"/>
      <c r="H45" s="116">
        <v>0</v>
      </c>
      <c r="I45" s="31"/>
      <c r="J45" s="25"/>
      <c r="K45" s="36"/>
      <c r="L45" s="116">
        <f t="shared" si="3"/>
        <v>0</v>
      </c>
      <c r="M45" s="31"/>
      <c r="N45" s="25"/>
      <c r="O45" s="36"/>
      <c r="P45" s="116">
        <f t="shared" si="4"/>
        <v>0</v>
      </c>
      <c r="Q45" s="31"/>
      <c r="R45" s="25"/>
      <c r="S45" s="36"/>
      <c r="T45" s="116">
        <f t="shared" si="5"/>
        <v>0</v>
      </c>
      <c r="U45" s="31"/>
    </row>
    <row r="46" spans="1:21" s="18" customFormat="1" ht="14.25" hidden="1" x14ac:dyDescent="0.2">
      <c r="A46" s="33"/>
      <c r="B46" s="25" t="s">
        <v>68</v>
      </c>
      <c r="C46" s="6"/>
      <c r="D46" s="116">
        <v>0</v>
      </c>
      <c r="E46" s="31"/>
      <c r="F46" s="26"/>
      <c r="G46" s="36"/>
      <c r="H46" s="116">
        <v>0</v>
      </c>
      <c r="I46" s="31"/>
      <c r="J46" s="25"/>
      <c r="K46" s="36"/>
      <c r="L46" s="116">
        <f t="shared" si="3"/>
        <v>0</v>
      </c>
      <c r="M46" s="31"/>
      <c r="N46" s="25"/>
      <c r="O46" s="36"/>
      <c r="P46" s="116">
        <f t="shared" si="4"/>
        <v>0</v>
      </c>
      <c r="Q46" s="31"/>
      <c r="R46" s="25"/>
      <c r="S46" s="36"/>
      <c r="T46" s="116">
        <f t="shared" si="5"/>
        <v>0</v>
      </c>
      <c r="U46" s="31"/>
    </row>
    <row r="47" spans="1:21" s="18" customFormat="1" ht="14.25" x14ac:dyDescent="0.2">
      <c r="A47" s="33"/>
      <c r="B47" s="25" t="s">
        <v>34</v>
      </c>
      <c r="C47" s="6"/>
      <c r="D47" s="116">
        <v>5000</v>
      </c>
      <c r="E47" s="31"/>
      <c r="F47" s="26"/>
      <c r="G47" s="36"/>
      <c r="H47" s="116">
        <v>3852</v>
      </c>
      <c r="I47" s="31"/>
      <c r="J47" s="25"/>
      <c r="K47" s="36"/>
      <c r="L47" s="116">
        <f t="shared" si="3"/>
        <v>4121.6400000000003</v>
      </c>
      <c r="M47" s="31"/>
      <c r="N47" s="25"/>
      <c r="O47" s="36"/>
      <c r="P47" s="116">
        <f t="shared" si="4"/>
        <v>4410.1548000000003</v>
      </c>
      <c r="Q47" s="31"/>
      <c r="R47" s="25"/>
      <c r="S47" s="36"/>
      <c r="T47" s="116">
        <f t="shared" si="5"/>
        <v>4718.8656360000004</v>
      </c>
      <c r="U47" s="31"/>
    </row>
    <row r="48" spans="1:21" s="18" customFormat="1" ht="14.25" hidden="1" x14ac:dyDescent="0.2">
      <c r="A48" s="33"/>
      <c r="B48" s="25" t="s">
        <v>52</v>
      </c>
      <c r="C48" s="6"/>
      <c r="D48" s="116">
        <v>0</v>
      </c>
      <c r="E48" s="31"/>
      <c r="F48" s="26"/>
      <c r="G48" s="36"/>
      <c r="H48" s="116">
        <v>0</v>
      </c>
      <c r="I48" s="31"/>
      <c r="J48" s="25"/>
      <c r="K48" s="36"/>
      <c r="L48" s="116">
        <f t="shared" si="3"/>
        <v>0</v>
      </c>
      <c r="M48" s="31"/>
      <c r="N48" s="25"/>
      <c r="O48" s="36"/>
      <c r="P48" s="116">
        <f t="shared" si="4"/>
        <v>0</v>
      </c>
      <c r="Q48" s="31"/>
      <c r="R48" s="25"/>
      <c r="S48" s="36"/>
      <c r="T48" s="116">
        <f t="shared" si="5"/>
        <v>0</v>
      </c>
      <c r="U48" s="31"/>
    </row>
    <row r="49" spans="1:21" s="18" customFormat="1" ht="14.25" hidden="1" x14ac:dyDescent="0.2">
      <c r="A49" s="33"/>
      <c r="B49" s="25" t="s">
        <v>54</v>
      </c>
      <c r="C49" s="6"/>
      <c r="D49" s="116">
        <v>0</v>
      </c>
      <c r="E49" s="31"/>
      <c r="F49" s="26"/>
      <c r="G49" s="36"/>
      <c r="H49" s="116">
        <v>0</v>
      </c>
      <c r="I49" s="31"/>
      <c r="J49" s="25"/>
      <c r="K49" s="36"/>
      <c r="L49" s="116">
        <f t="shared" si="3"/>
        <v>0</v>
      </c>
      <c r="M49" s="31"/>
      <c r="N49" s="25"/>
      <c r="O49" s="36"/>
      <c r="P49" s="116">
        <f t="shared" si="4"/>
        <v>0</v>
      </c>
      <c r="Q49" s="31"/>
      <c r="R49" s="25"/>
      <c r="S49" s="36"/>
      <c r="T49" s="116">
        <f t="shared" si="5"/>
        <v>0</v>
      </c>
      <c r="U49" s="31"/>
    </row>
    <row r="50" spans="1:21" s="18" customFormat="1" ht="14.25" x14ac:dyDescent="0.2">
      <c r="A50" s="33"/>
      <c r="B50" s="25" t="s">
        <v>71</v>
      </c>
      <c r="C50" s="6"/>
      <c r="D50" s="116">
        <v>1400</v>
      </c>
      <c r="E50" s="31"/>
      <c r="F50" s="26"/>
      <c r="G50" s="36"/>
      <c r="H50" s="116">
        <v>1498</v>
      </c>
      <c r="I50" s="31"/>
      <c r="J50" s="25"/>
      <c r="K50" s="36"/>
      <c r="L50" s="116">
        <f t="shared" si="3"/>
        <v>1602.8600000000001</v>
      </c>
      <c r="M50" s="31"/>
      <c r="N50" s="25"/>
      <c r="O50" s="36"/>
      <c r="P50" s="116">
        <f t="shared" si="4"/>
        <v>1715.0602000000001</v>
      </c>
      <c r="Q50" s="31"/>
      <c r="R50" s="25"/>
      <c r="S50" s="36"/>
      <c r="T50" s="116">
        <f t="shared" si="5"/>
        <v>1835.1144140000001</v>
      </c>
      <c r="U50" s="31"/>
    </row>
    <row r="51" spans="1:21" s="18" customFormat="1" ht="14.25" x14ac:dyDescent="0.2">
      <c r="A51" s="33"/>
      <c r="B51" s="25" t="s">
        <v>72</v>
      </c>
      <c r="C51" s="6"/>
      <c r="D51" s="116">
        <v>0</v>
      </c>
      <c r="E51" s="31"/>
      <c r="F51" s="26"/>
      <c r="G51" s="36"/>
      <c r="H51" s="116">
        <v>3210</v>
      </c>
      <c r="I51" s="31"/>
      <c r="J51" s="25"/>
      <c r="K51" s="36"/>
      <c r="L51" s="116">
        <f t="shared" si="3"/>
        <v>3434.7000000000003</v>
      </c>
      <c r="M51" s="31"/>
      <c r="N51" s="25"/>
      <c r="O51" s="36"/>
      <c r="P51" s="116">
        <f t="shared" si="4"/>
        <v>3675.1290000000004</v>
      </c>
      <c r="Q51" s="31"/>
      <c r="R51" s="25"/>
      <c r="S51" s="36"/>
      <c r="T51" s="116">
        <f t="shared" si="5"/>
        <v>3932.3880300000005</v>
      </c>
      <c r="U51" s="31"/>
    </row>
    <row r="52" spans="1:21" s="18" customFormat="1" ht="14.25" x14ac:dyDescent="0.2">
      <c r="A52" s="33"/>
      <c r="B52" s="25" t="s">
        <v>79</v>
      </c>
      <c r="C52" s="6"/>
      <c r="D52" s="116">
        <v>22000</v>
      </c>
      <c r="E52" s="31"/>
      <c r="F52" s="26"/>
      <c r="G52" s="36"/>
      <c r="H52" s="116">
        <v>34177.94</v>
      </c>
      <c r="I52" s="31"/>
      <c r="J52" s="25"/>
      <c r="K52" s="36"/>
      <c r="L52" s="116">
        <f t="shared" si="3"/>
        <v>36570.395800000006</v>
      </c>
      <c r="M52" s="31"/>
      <c r="N52" s="25"/>
      <c r="O52" s="36"/>
      <c r="P52" s="116">
        <f t="shared" si="4"/>
        <v>39130.323506000008</v>
      </c>
      <c r="Q52" s="31"/>
      <c r="R52" s="25"/>
      <c r="S52" s="36"/>
      <c r="T52" s="116">
        <f t="shared" si="5"/>
        <v>41869.446151420008</v>
      </c>
      <c r="U52" s="31"/>
    </row>
    <row r="53" spans="1:21" s="18" customFormat="1" ht="14.25" hidden="1" x14ac:dyDescent="0.2">
      <c r="A53" s="33"/>
      <c r="B53" s="25" t="s">
        <v>70</v>
      </c>
      <c r="C53" s="6"/>
      <c r="D53" s="116">
        <v>0</v>
      </c>
      <c r="E53" s="31"/>
      <c r="F53" s="26"/>
      <c r="G53" s="36"/>
      <c r="H53" s="116">
        <v>0</v>
      </c>
      <c r="I53" s="31"/>
      <c r="J53" s="25"/>
      <c r="K53" s="36"/>
      <c r="L53" s="116">
        <f t="shared" si="3"/>
        <v>0</v>
      </c>
      <c r="M53" s="31"/>
      <c r="N53" s="25"/>
      <c r="O53" s="36"/>
      <c r="P53" s="116">
        <f t="shared" si="4"/>
        <v>0</v>
      </c>
      <c r="Q53" s="31"/>
      <c r="R53" s="25"/>
      <c r="S53" s="36"/>
      <c r="T53" s="116">
        <f t="shared" si="5"/>
        <v>0</v>
      </c>
      <c r="U53" s="31"/>
    </row>
    <row r="54" spans="1:21" s="18" customFormat="1" ht="14.25" hidden="1" x14ac:dyDescent="0.2">
      <c r="A54" s="33"/>
      <c r="B54" s="25" t="s">
        <v>51</v>
      </c>
      <c r="C54" s="6"/>
      <c r="D54" s="116">
        <v>0</v>
      </c>
      <c r="E54" s="31"/>
      <c r="F54" s="26"/>
      <c r="G54" s="36"/>
      <c r="H54" s="116">
        <v>0</v>
      </c>
      <c r="I54" s="31"/>
      <c r="J54" s="25"/>
      <c r="K54" s="36"/>
      <c r="L54" s="116">
        <f t="shared" si="3"/>
        <v>0</v>
      </c>
      <c r="M54" s="31"/>
      <c r="N54" s="25"/>
      <c r="O54" s="36"/>
      <c r="P54" s="116">
        <f t="shared" si="4"/>
        <v>0</v>
      </c>
      <c r="Q54" s="31"/>
      <c r="R54" s="25"/>
      <c r="S54" s="36"/>
      <c r="T54" s="116">
        <f t="shared" si="5"/>
        <v>0</v>
      </c>
      <c r="U54" s="31"/>
    </row>
    <row r="55" spans="1:21" s="18" customFormat="1" ht="14.25" x14ac:dyDescent="0.2">
      <c r="A55" s="33"/>
      <c r="B55" s="34" t="s">
        <v>38</v>
      </c>
      <c r="C55" s="6"/>
      <c r="D55" s="117">
        <v>0</v>
      </c>
      <c r="E55" s="31"/>
      <c r="F55" s="26"/>
      <c r="G55" s="36"/>
      <c r="H55" s="117">
        <v>0</v>
      </c>
      <c r="I55" s="31"/>
      <c r="J55" s="25"/>
      <c r="K55" s="36"/>
      <c r="L55" s="117">
        <f t="shared" si="3"/>
        <v>0</v>
      </c>
      <c r="M55" s="31"/>
      <c r="N55" s="25"/>
      <c r="O55" s="36"/>
      <c r="P55" s="117">
        <f t="shared" si="4"/>
        <v>0</v>
      </c>
      <c r="Q55" s="31"/>
      <c r="R55" s="25"/>
      <c r="S55" s="36"/>
      <c r="T55" s="117">
        <f t="shared" si="5"/>
        <v>0</v>
      </c>
      <c r="U55" s="31"/>
    </row>
    <row r="56" spans="1:21" s="18" customFormat="1" ht="7.15" hidden="1" customHeight="1" x14ac:dyDescent="0.25">
      <c r="A56" s="33"/>
      <c r="B56" s="35"/>
      <c r="C56" s="6"/>
      <c r="D56" s="118"/>
      <c r="E56" s="31"/>
      <c r="F56" s="23"/>
      <c r="G56" s="36"/>
      <c r="H56" s="118"/>
      <c r="I56" s="31"/>
      <c r="J56" s="25"/>
      <c r="K56" s="36"/>
      <c r="L56" s="118"/>
      <c r="M56" s="31"/>
      <c r="N56" s="25"/>
      <c r="O56" s="36"/>
      <c r="P56" s="118"/>
      <c r="Q56" s="31"/>
      <c r="R56" s="25"/>
      <c r="S56" s="36"/>
      <c r="T56" s="118"/>
      <c r="U56" s="31"/>
    </row>
    <row r="57" spans="1:21" s="18" customFormat="1" ht="15.75" hidden="1" x14ac:dyDescent="0.25">
      <c r="A57" s="20"/>
      <c r="B57" s="21" t="s">
        <v>48</v>
      </c>
      <c r="C57" s="6"/>
      <c r="D57" s="14">
        <f>SUM(D58:D62)</f>
        <v>0</v>
      </c>
      <c r="E57" s="22">
        <f>+D57/$D$90</f>
        <v>0</v>
      </c>
      <c r="F57" s="23"/>
      <c r="G57" s="36"/>
      <c r="H57" s="14">
        <f>SUM(H58:H62)</f>
        <v>0</v>
      </c>
      <c r="I57" s="22">
        <f>H57/H90</f>
        <v>0</v>
      </c>
      <c r="J57" s="25"/>
      <c r="K57" s="36"/>
      <c r="L57" s="14">
        <f>SUM(L58:L62)</f>
        <v>0</v>
      </c>
      <c r="M57" s="22">
        <f>L57/L90</f>
        <v>0</v>
      </c>
      <c r="N57" s="25"/>
      <c r="O57" s="36"/>
      <c r="P57" s="14">
        <f>SUM(P58:P62)</f>
        <v>0</v>
      </c>
      <c r="Q57" s="22">
        <f>P57/P90</f>
        <v>0</v>
      </c>
      <c r="R57" s="25"/>
      <c r="S57" s="36"/>
      <c r="T57" s="14">
        <f>SUM(T58:T62)</f>
        <v>0</v>
      </c>
      <c r="U57" s="22">
        <f>T57/T90</f>
        <v>0</v>
      </c>
    </row>
    <row r="58" spans="1:21" s="18" customFormat="1" ht="15" hidden="1" x14ac:dyDescent="0.25">
      <c r="A58" s="33"/>
      <c r="B58" s="34" t="s">
        <v>58</v>
      </c>
      <c r="C58" s="6"/>
      <c r="D58" s="115">
        <v>0</v>
      </c>
      <c r="E58" s="31"/>
      <c r="F58" s="23"/>
      <c r="G58" s="36"/>
      <c r="H58" s="115">
        <v>0</v>
      </c>
      <c r="I58" s="31"/>
      <c r="J58" s="25"/>
      <c r="K58" s="36"/>
      <c r="L58" s="115">
        <v>0</v>
      </c>
      <c r="M58" s="31"/>
      <c r="N58" s="25"/>
      <c r="O58" s="36"/>
      <c r="P58" s="115">
        <v>0</v>
      </c>
      <c r="Q58" s="31"/>
      <c r="R58" s="25"/>
      <c r="S58" s="36"/>
      <c r="T58" s="115">
        <v>0</v>
      </c>
      <c r="U58" s="31"/>
    </row>
    <row r="59" spans="1:21" s="18" customFormat="1" ht="15" hidden="1" x14ac:dyDescent="0.25">
      <c r="A59" s="33"/>
      <c r="B59" s="34" t="s">
        <v>58</v>
      </c>
      <c r="C59" s="6"/>
      <c r="D59" s="125">
        <v>0</v>
      </c>
      <c r="E59" s="31"/>
      <c r="F59" s="23"/>
      <c r="G59" s="36"/>
      <c r="H59" s="125">
        <v>0</v>
      </c>
      <c r="I59" s="31"/>
      <c r="J59" s="25"/>
      <c r="K59" s="36"/>
      <c r="L59" s="125">
        <v>0</v>
      </c>
      <c r="M59" s="31"/>
      <c r="N59" s="25"/>
      <c r="O59" s="36"/>
      <c r="P59" s="125">
        <v>0</v>
      </c>
      <c r="Q59" s="31"/>
      <c r="R59" s="25"/>
      <c r="S59" s="36"/>
      <c r="T59" s="125">
        <v>0</v>
      </c>
      <c r="U59" s="31"/>
    </row>
    <row r="60" spans="1:21" s="18" customFormat="1" ht="15" hidden="1" x14ac:dyDescent="0.25">
      <c r="A60" s="33"/>
      <c r="B60" s="34" t="s">
        <v>58</v>
      </c>
      <c r="C60" s="6"/>
      <c r="D60" s="116">
        <v>0</v>
      </c>
      <c r="E60" s="31"/>
      <c r="F60" s="23"/>
      <c r="G60" s="36"/>
      <c r="H60" s="116">
        <v>0</v>
      </c>
      <c r="I60" s="31"/>
      <c r="J60" s="25"/>
      <c r="K60" s="36"/>
      <c r="L60" s="116">
        <v>0</v>
      </c>
      <c r="M60" s="31"/>
      <c r="N60" s="25"/>
      <c r="O60" s="36"/>
      <c r="P60" s="116">
        <v>0</v>
      </c>
      <c r="Q60" s="31"/>
      <c r="R60" s="25"/>
      <c r="S60" s="36"/>
      <c r="T60" s="116">
        <v>0</v>
      </c>
      <c r="U60" s="31"/>
    </row>
    <row r="61" spans="1:21" s="18" customFormat="1" ht="15" hidden="1" x14ac:dyDescent="0.25">
      <c r="A61" s="33"/>
      <c r="B61" s="34" t="s">
        <v>58</v>
      </c>
      <c r="C61" s="6"/>
      <c r="D61" s="116">
        <v>0</v>
      </c>
      <c r="E61" s="31"/>
      <c r="F61" s="23"/>
      <c r="G61" s="36"/>
      <c r="H61" s="116">
        <v>0</v>
      </c>
      <c r="I61" s="31"/>
      <c r="J61" s="25"/>
      <c r="K61" s="36"/>
      <c r="L61" s="116">
        <v>0</v>
      </c>
      <c r="M61" s="31"/>
      <c r="N61" s="25"/>
      <c r="O61" s="36"/>
      <c r="P61" s="116">
        <v>0</v>
      </c>
      <c r="Q61" s="31"/>
      <c r="R61" s="25"/>
      <c r="S61" s="36"/>
      <c r="T61" s="116">
        <v>0</v>
      </c>
      <c r="U61" s="31"/>
    </row>
    <row r="62" spans="1:21" s="18" customFormat="1" ht="15" hidden="1" x14ac:dyDescent="0.25">
      <c r="A62" s="33"/>
      <c r="B62" s="34" t="s">
        <v>58</v>
      </c>
      <c r="C62" s="6"/>
      <c r="D62" s="117">
        <v>0</v>
      </c>
      <c r="E62" s="31"/>
      <c r="F62" s="23"/>
      <c r="G62" s="36"/>
      <c r="H62" s="117">
        <v>0</v>
      </c>
      <c r="I62" s="31"/>
      <c r="J62" s="25"/>
      <c r="K62" s="36"/>
      <c r="L62" s="117">
        <v>0</v>
      </c>
      <c r="M62" s="31"/>
      <c r="N62" s="25"/>
      <c r="O62" s="36"/>
      <c r="P62" s="117">
        <v>0</v>
      </c>
      <c r="Q62" s="31"/>
      <c r="R62" s="25"/>
      <c r="S62" s="36"/>
      <c r="T62" s="117">
        <v>0</v>
      </c>
      <c r="U62" s="31"/>
    </row>
    <row r="63" spans="1:21" s="18" customFormat="1" ht="8.4499999999999993" hidden="1" customHeight="1" x14ac:dyDescent="0.25">
      <c r="A63" s="33"/>
      <c r="B63" s="35"/>
      <c r="C63" s="6"/>
      <c r="D63" s="118"/>
      <c r="E63" s="31"/>
      <c r="F63" s="23"/>
      <c r="G63" s="36"/>
      <c r="H63" s="118"/>
      <c r="I63" s="31"/>
      <c r="J63" s="25"/>
      <c r="K63" s="36"/>
      <c r="L63" s="118"/>
      <c r="M63" s="31"/>
      <c r="N63" s="25"/>
      <c r="O63" s="36"/>
      <c r="P63" s="118"/>
      <c r="Q63" s="31"/>
      <c r="R63" s="25"/>
      <c r="S63" s="36"/>
      <c r="T63" s="118"/>
      <c r="U63" s="31"/>
    </row>
    <row r="64" spans="1:21" s="18" customFormat="1" ht="15.75" hidden="1" x14ac:dyDescent="0.25">
      <c r="A64" s="20"/>
      <c r="B64" s="21" t="s">
        <v>49</v>
      </c>
      <c r="C64" s="6"/>
      <c r="D64" s="14">
        <f>SUM(D65:D69)</f>
        <v>0</v>
      </c>
      <c r="E64" s="22">
        <f>+D64/$D$90</f>
        <v>0</v>
      </c>
      <c r="F64" s="23"/>
      <c r="G64" s="36"/>
      <c r="H64" s="14">
        <f>SUM(H65:H69)</f>
        <v>0</v>
      </c>
      <c r="I64" s="22">
        <f>H64/H90</f>
        <v>0</v>
      </c>
      <c r="J64" s="25"/>
      <c r="K64" s="36"/>
      <c r="L64" s="14">
        <f>SUM(L65:L69)</f>
        <v>0</v>
      </c>
      <c r="M64" s="22">
        <f>L64/L90</f>
        <v>0</v>
      </c>
      <c r="N64" s="25"/>
      <c r="O64" s="36"/>
      <c r="P64" s="14">
        <f>SUM(P65:P69)</f>
        <v>0</v>
      </c>
      <c r="Q64" s="22">
        <f>P64/P90</f>
        <v>0</v>
      </c>
      <c r="R64" s="25"/>
      <c r="S64" s="36"/>
      <c r="T64" s="14">
        <f>SUM(T65:T69)</f>
        <v>0</v>
      </c>
      <c r="U64" s="22">
        <f>T64/T90</f>
        <v>0</v>
      </c>
    </row>
    <row r="65" spans="1:21" s="18" customFormat="1" ht="15" hidden="1" x14ac:dyDescent="0.25">
      <c r="A65" s="33"/>
      <c r="B65" s="34" t="s">
        <v>58</v>
      </c>
      <c r="C65" s="6"/>
      <c r="D65" s="115">
        <v>0</v>
      </c>
      <c r="E65" s="31"/>
      <c r="F65" s="23"/>
      <c r="G65" s="36"/>
      <c r="H65" s="115">
        <v>0</v>
      </c>
      <c r="I65" s="31"/>
      <c r="J65" s="25"/>
      <c r="K65" s="36"/>
      <c r="L65" s="115">
        <v>0</v>
      </c>
      <c r="M65" s="31"/>
      <c r="N65" s="25"/>
      <c r="O65" s="36"/>
      <c r="P65" s="115">
        <v>0</v>
      </c>
      <c r="Q65" s="31"/>
      <c r="R65" s="25"/>
      <c r="S65" s="36"/>
      <c r="T65" s="115">
        <v>0</v>
      </c>
      <c r="U65" s="31"/>
    </row>
    <row r="66" spans="1:21" s="18" customFormat="1" ht="15" hidden="1" x14ac:dyDescent="0.25">
      <c r="A66" s="33"/>
      <c r="B66" s="34" t="s">
        <v>58</v>
      </c>
      <c r="C66" s="6"/>
      <c r="D66" s="125">
        <v>0</v>
      </c>
      <c r="E66" s="31"/>
      <c r="F66" s="23"/>
      <c r="G66" s="36"/>
      <c r="H66" s="125">
        <v>0</v>
      </c>
      <c r="I66" s="31"/>
      <c r="J66" s="25"/>
      <c r="K66" s="36"/>
      <c r="L66" s="125">
        <v>0</v>
      </c>
      <c r="M66" s="31"/>
      <c r="N66" s="25"/>
      <c r="O66" s="36"/>
      <c r="P66" s="125">
        <v>0</v>
      </c>
      <c r="Q66" s="31"/>
      <c r="R66" s="25"/>
      <c r="S66" s="36"/>
      <c r="T66" s="125">
        <v>0</v>
      </c>
      <c r="U66" s="31"/>
    </row>
    <row r="67" spans="1:21" s="18" customFormat="1" ht="15" hidden="1" x14ac:dyDescent="0.25">
      <c r="A67" s="33"/>
      <c r="B67" s="34" t="s">
        <v>58</v>
      </c>
      <c r="C67" s="6"/>
      <c r="D67" s="116">
        <v>0</v>
      </c>
      <c r="E67" s="31"/>
      <c r="F67" s="23"/>
      <c r="G67" s="36"/>
      <c r="H67" s="116">
        <v>0</v>
      </c>
      <c r="I67" s="31"/>
      <c r="J67" s="25"/>
      <c r="K67" s="36"/>
      <c r="L67" s="116">
        <v>0</v>
      </c>
      <c r="M67" s="31"/>
      <c r="N67" s="25"/>
      <c r="O67" s="36"/>
      <c r="P67" s="116">
        <v>0</v>
      </c>
      <c r="Q67" s="31"/>
      <c r="R67" s="25"/>
      <c r="S67" s="36"/>
      <c r="T67" s="116">
        <v>0</v>
      </c>
      <c r="U67" s="31"/>
    </row>
    <row r="68" spans="1:21" s="18" customFormat="1" ht="15" hidden="1" x14ac:dyDescent="0.25">
      <c r="A68" s="33"/>
      <c r="B68" s="34" t="s">
        <v>58</v>
      </c>
      <c r="C68" s="6"/>
      <c r="D68" s="116">
        <v>0</v>
      </c>
      <c r="E68" s="31"/>
      <c r="F68" s="23"/>
      <c r="G68" s="36"/>
      <c r="H68" s="116">
        <v>0</v>
      </c>
      <c r="I68" s="31"/>
      <c r="J68" s="25"/>
      <c r="K68" s="36"/>
      <c r="L68" s="116">
        <v>0</v>
      </c>
      <c r="M68" s="31"/>
      <c r="N68" s="25"/>
      <c r="O68" s="36"/>
      <c r="P68" s="116">
        <v>0</v>
      </c>
      <c r="Q68" s="31"/>
      <c r="R68" s="25"/>
      <c r="S68" s="36"/>
      <c r="T68" s="116">
        <v>0</v>
      </c>
      <c r="U68" s="31"/>
    </row>
    <row r="69" spans="1:21" s="18" customFormat="1" ht="15" hidden="1" x14ac:dyDescent="0.25">
      <c r="A69" s="33"/>
      <c r="B69" s="34" t="s">
        <v>58</v>
      </c>
      <c r="C69" s="6"/>
      <c r="D69" s="117">
        <v>0</v>
      </c>
      <c r="E69" s="31"/>
      <c r="F69" s="23"/>
      <c r="G69" s="36"/>
      <c r="H69" s="117">
        <v>0</v>
      </c>
      <c r="I69" s="31"/>
      <c r="J69" s="25"/>
      <c r="K69" s="36"/>
      <c r="L69" s="117">
        <v>0</v>
      </c>
      <c r="M69" s="31"/>
      <c r="N69" s="25"/>
      <c r="O69" s="36"/>
      <c r="P69" s="117">
        <v>0</v>
      </c>
      <c r="Q69" s="31"/>
      <c r="R69" s="25"/>
      <c r="S69" s="36"/>
      <c r="T69" s="117">
        <v>0</v>
      </c>
      <c r="U69" s="31"/>
    </row>
    <row r="70" spans="1:21" s="18" customFormat="1" ht="9" customHeight="1" x14ac:dyDescent="0.25">
      <c r="A70" s="33"/>
      <c r="B70" s="34"/>
      <c r="C70" s="6"/>
      <c r="D70" s="118"/>
      <c r="E70" s="31"/>
      <c r="F70" s="23"/>
      <c r="G70" s="36"/>
      <c r="H70" s="118"/>
      <c r="I70" s="31"/>
      <c r="J70" s="25"/>
      <c r="K70" s="36"/>
      <c r="L70" s="118"/>
      <c r="M70" s="31"/>
      <c r="N70" s="25"/>
      <c r="O70" s="36"/>
      <c r="P70" s="118"/>
      <c r="Q70" s="31"/>
      <c r="R70" s="25"/>
      <c r="S70" s="36"/>
      <c r="T70" s="118"/>
      <c r="U70" s="31"/>
    </row>
    <row r="71" spans="1:21" s="18" customFormat="1" ht="15.75" x14ac:dyDescent="0.25">
      <c r="A71" s="20"/>
      <c r="B71" s="21" t="s">
        <v>75</v>
      </c>
      <c r="C71" s="6"/>
      <c r="D71" s="14">
        <f>SUM(D72:D80)</f>
        <v>50000</v>
      </c>
      <c r="E71" s="22">
        <f>+D71/$D$90</f>
        <v>2.4841052291219926E-2</v>
      </c>
      <c r="F71" s="23"/>
      <c r="G71" s="36"/>
      <c r="H71" s="14">
        <f>SUM(H72:H80)</f>
        <v>35000</v>
      </c>
      <c r="I71" s="22">
        <f>H71/H90</f>
        <v>1.5860571058277616E-2</v>
      </c>
      <c r="J71" s="25"/>
      <c r="K71" s="36"/>
      <c r="L71" s="14">
        <f>SUM(L72:L80)</f>
        <v>20000</v>
      </c>
      <c r="M71" s="22">
        <f>L71/L90</f>
        <v>8.9276520396224697E-3</v>
      </c>
      <c r="N71" s="25"/>
      <c r="O71" s="36"/>
      <c r="P71" s="14">
        <f>SUM(P72:P80)</f>
        <v>0</v>
      </c>
      <c r="Q71" s="22">
        <f>P71/P90</f>
        <v>0</v>
      </c>
      <c r="R71" s="25"/>
      <c r="S71" s="36"/>
      <c r="T71" s="14">
        <f>SUM(T72:T80)</f>
        <v>0</v>
      </c>
      <c r="U71" s="22">
        <f>T71/T90</f>
        <v>0</v>
      </c>
    </row>
    <row r="72" spans="1:21" s="18" customFormat="1" ht="2.25" customHeight="1" x14ac:dyDescent="0.25">
      <c r="A72" s="33"/>
      <c r="B72" s="25" t="s">
        <v>39</v>
      </c>
      <c r="C72" s="6"/>
      <c r="D72" s="115">
        <v>0</v>
      </c>
      <c r="E72" s="31"/>
      <c r="F72" s="23"/>
      <c r="G72" s="36"/>
      <c r="H72" s="115">
        <v>0</v>
      </c>
      <c r="I72" s="31"/>
      <c r="J72" s="25"/>
      <c r="K72" s="36"/>
      <c r="L72" s="115">
        <v>0</v>
      </c>
      <c r="M72" s="31"/>
      <c r="N72" s="25"/>
      <c r="O72" s="36"/>
      <c r="P72" s="115">
        <v>0</v>
      </c>
      <c r="Q72" s="31"/>
      <c r="R72" s="25"/>
      <c r="S72" s="36"/>
      <c r="T72" s="115">
        <v>0</v>
      </c>
      <c r="U72" s="31"/>
    </row>
    <row r="73" spans="1:21" s="18" customFormat="1" ht="15" hidden="1" x14ac:dyDescent="0.25">
      <c r="A73" s="33"/>
      <c r="B73" s="25" t="s">
        <v>10</v>
      </c>
      <c r="C73" s="6"/>
      <c r="D73" s="125">
        <v>0</v>
      </c>
      <c r="E73" s="31"/>
      <c r="F73" s="23"/>
      <c r="G73" s="36"/>
      <c r="H73" s="125">
        <v>0</v>
      </c>
      <c r="I73" s="31"/>
      <c r="J73" s="25"/>
      <c r="K73" s="36"/>
      <c r="L73" s="125">
        <v>0</v>
      </c>
      <c r="M73" s="31"/>
      <c r="N73" s="25"/>
      <c r="O73" s="36"/>
      <c r="P73" s="125">
        <v>0</v>
      </c>
      <c r="Q73" s="31"/>
      <c r="R73" s="25"/>
      <c r="S73" s="36"/>
      <c r="T73" s="125">
        <v>0</v>
      </c>
      <c r="U73" s="31"/>
    </row>
    <row r="74" spans="1:21" s="18" customFormat="1" ht="15" x14ac:dyDescent="0.25">
      <c r="A74" s="33"/>
      <c r="B74" s="25" t="s">
        <v>27</v>
      </c>
      <c r="C74" s="6"/>
      <c r="D74" s="116">
        <v>0</v>
      </c>
      <c r="E74" s="31"/>
      <c r="F74" s="23"/>
      <c r="G74" s="36"/>
      <c r="H74" s="116">
        <v>15000</v>
      </c>
      <c r="I74" s="31"/>
      <c r="J74" s="25"/>
      <c r="K74" s="36"/>
      <c r="L74" s="116">
        <v>0</v>
      </c>
      <c r="M74" s="31"/>
      <c r="N74" s="25"/>
      <c r="O74" s="36"/>
      <c r="P74" s="116">
        <v>0</v>
      </c>
      <c r="Q74" s="31"/>
      <c r="R74" s="25"/>
      <c r="S74" s="36"/>
      <c r="T74" s="116">
        <v>0</v>
      </c>
      <c r="U74" s="31"/>
    </row>
    <row r="75" spans="1:21" s="18" customFormat="1" ht="15" x14ac:dyDescent="0.25">
      <c r="A75" s="33"/>
      <c r="B75" s="25" t="s">
        <v>40</v>
      </c>
      <c r="C75" s="6"/>
      <c r="D75" s="116">
        <v>50000</v>
      </c>
      <c r="E75" s="31"/>
      <c r="F75" s="23"/>
      <c r="G75" s="36"/>
      <c r="H75" s="116">
        <v>0</v>
      </c>
      <c r="I75" s="31"/>
      <c r="J75" s="25"/>
      <c r="K75" s="36"/>
      <c r="L75" s="116">
        <v>0</v>
      </c>
      <c r="M75" s="31"/>
      <c r="N75" s="25"/>
      <c r="O75" s="36"/>
      <c r="P75" s="116">
        <v>0</v>
      </c>
      <c r="Q75" s="31"/>
      <c r="R75" s="25"/>
      <c r="S75" s="36"/>
      <c r="T75" s="116">
        <v>0</v>
      </c>
      <c r="U75" s="31"/>
    </row>
    <row r="76" spans="1:21" s="18" customFormat="1" ht="15" x14ac:dyDescent="0.25">
      <c r="A76" s="33"/>
      <c r="B76" s="25" t="s">
        <v>80</v>
      </c>
      <c r="C76" s="6"/>
      <c r="D76" s="116">
        <v>0</v>
      </c>
      <c r="E76" s="31"/>
      <c r="F76" s="23"/>
      <c r="G76" s="36"/>
      <c r="H76" s="116">
        <v>20000</v>
      </c>
      <c r="I76" s="31"/>
      <c r="J76" s="25"/>
      <c r="K76" s="36"/>
      <c r="L76" s="116">
        <v>20000</v>
      </c>
      <c r="M76" s="31"/>
      <c r="N76" s="25"/>
      <c r="O76" s="36"/>
      <c r="P76" s="116">
        <v>0</v>
      </c>
      <c r="Q76" s="31"/>
      <c r="R76" s="25"/>
      <c r="S76" s="36"/>
      <c r="T76" s="116">
        <v>0</v>
      </c>
      <c r="U76" s="31"/>
    </row>
    <row r="77" spans="1:21" s="18" customFormat="1" ht="15" hidden="1" x14ac:dyDescent="0.25">
      <c r="A77" s="33"/>
      <c r="B77" s="25" t="s">
        <v>74</v>
      </c>
      <c r="C77" s="6"/>
      <c r="D77" s="116">
        <v>0</v>
      </c>
      <c r="E77" s="31"/>
      <c r="F77" s="23"/>
      <c r="G77" s="36"/>
      <c r="H77" s="116">
        <v>0</v>
      </c>
      <c r="I77" s="31"/>
      <c r="J77" s="25"/>
      <c r="K77" s="36"/>
      <c r="L77" s="116">
        <v>0</v>
      </c>
      <c r="M77" s="31"/>
      <c r="N77" s="25"/>
      <c r="O77" s="36"/>
      <c r="P77" s="116">
        <v>0</v>
      </c>
      <c r="Q77" s="31"/>
      <c r="R77" s="25"/>
      <c r="S77" s="36"/>
      <c r="T77" s="116">
        <v>0</v>
      </c>
      <c r="U77" s="31"/>
    </row>
    <row r="78" spans="1:21" s="18" customFormat="1" ht="15" hidden="1" x14ac:dyDescent="0.25">
      <c r="A78" s="33"/>
      <c r="B78" s="25" t="s">
        <v>73</v>
      </c>
      <c r="C78" s="6"/>
      <c r="D78" s="116">
        <v>0</v>
      </c>
      <c r="E78" s="31"/>
      <c r="F78" s="23"/>
      <c r="G78" s="36"/>
      <c r="H78" s="116">
        <v>0</v>
      </c>
      <c r="I78" s="31"/>
      <c r="J78" s="25"/>
      <c r="K78" s="36"/>
      <c r="L78" s="116">
        <v>0</v>
      </c>
      <c r="M78" s="31"/>
      <c r="N78" s="25"/>
      <c r="O78" s="36"/>
      <c r="P78" s="116">
        <v>0</v>
      </c>
      <c r="Q78" s="31"/>
      <c r="R78" s="25"/>
      <c r="S78" s="36"/>
      <c r="T78" s="116">
        <v>0</v>
      </c>
      <c r="U78" s="31"/>
    </row>
    <row r="79" spans="1:21" s="18" customFormat="1" ht="15" hidden="1" x14ac:dyDescent="0.25">
      <c r="A79" s="33"/>
      <c r="B79" s="34" t="s">
        <v>38</v>
      </c>
      <c r="C79" s="6"/>
      <c r="D79" s="116">
        <v>0</v>
      </c>
      <c r="E79" s="31"/>
      <c r="F79" s="23"/>
      <c r="G79" s="36"/>
      <c r="H79" s="116">
        <v>0</v>
      </c>
      <c r="I79" s="31"/>
      <c r="J79" s="25"/>
      <c r="K79" s="36"/>
      <c r="L79" s="116">
        <v>0</v>
      </c>
      <c r="M79" s="31"/>
      <c r="N79" s="25"/>
      <c r="O79" s="36"/>
      <c r="P79" s="116">
        <v>0</v>
      </c>
      <c r="Q79" s="31"/>
      <c r="R79" s="25"/>
      <c r="S79" s="36"/>
      <c r="T79" s="116">
        <v>0</v>
      </c>
      <c r="U79" s="31"/>
    </row>
    <row r="80" spans="1:21" s="18" customFormat="1" ht="2.25" customHeight="1" x14ac:dyDescent="0.25">
      <c r="A80" s="33"/>
      <c r="B80" s="34" t="s">
        <v>38</v>
      </c>
      <c r="C80" s="6"/>
      <c r="D80" s="117">
        <v>0</v>
      </c>
      <c r="E80" s="31"/>
      <c r="F80" s="23"/>
      <c r="G80" s="36"/>
      <c r="H80" s="117">
        <v>0</v>
      </c>
      <c r="I80" s="31"/>
      <c r="J80" s="25"/>
      <c r="K80" s="36"/>
      <c r="L80" s="117">
        <v>0</v>
      </c>
      <c r="M80" s="31"/>
      <c r="N80" s="25"/>
      <c r="O80" s="36"/>
      <c r="P80" s="117">
        <v>0</v>
      </c>
      <c r="Q80" s="31"/>
      <c r="R80" s="25"/>
      <c r="S80" s="36"/>
      <c r="T80" s="117">
        <v>0</v>
      </c>
      <c r="U80" s="31"/>
    </row>
    <row r="81" spans="1:21" s="18" customFormat="1" ht="7.5" hidden="1" customHeight="1" x14ac:dyDescent="0.25">
      <c r="A81" s="33"/>
      <c r="B81" s="35"/>
      <c r="C81" s="6"/>
      <c r="D81" s="118"/>
      <c r="E81" s="31"/>
      <c r="F81" s="23"/>
      <c r="G81" s="36"/>
      <c r="H81" s="118"/>
      <c r="I81" s="31"/>
      <c r="J81" s="25"/>
      <c r="K81" s="36"/>
      <c r="L81" s="118"/>
      <c r="M81" s="31"/>
      <c r="N81" s="25"/>
      <c r="O81" s="36"/>
      <c r="P81" s="118"/>
      <c r="Q81" s="31"/>
      <c r="R81" s="25"/>
      <c r="S81" s="36"/>
      <c r="T81" s="118"/>
      <c r="U81" s="31"/>
    </row>
    <row r="82" spans="1:21" s="18" customFormat="1" ht="15.75" hidden="1" x14ac:dyDescent="0.25">
      <c r="A82" s="20"/>
      <c r="B82" s="21" t="s">
        <v>42</v>
      </c>
      <c r="C82" s="7"/>
      <c r="D82" s="14">
        <f>SUM(D83:D86)</f>
        <v>0</v>
      </c>
      <c r="E82" s="22">
        <f>D82/$D90</f>
        <v>0</v>
      </c>
      <c r="F82" s="23"/>
      <c r="G82" s="36"/>
      <c r="H82" s="14">
        <f>SUM(H83:H86)</f>
        <v>0</v>
      </c>
      <c r="I82" s="22">
        <f>H82/$H90</f>
        <v>0</v>
      </c>
      <c r="J82" s="25"/>
      <c r="K82" s="36"/>
      <c r="L82" s="14">
        <f>SUM(L83:L86)</f>
        <v>0</v>
      </c>
      <c r="M82" s="22">
        <f>L82/$L90</f>
        <v>0</v>
      </c>
      <c r="N82" s="25"/>
      <c r="O82" s="36"/>
      <c r="P82" s="14">
        <f>SUM(P83:P86)</f>
        <v>0</v>
      </c>
      <c r="Q82" s="22">
        <f>P82/$P90</f>
        <v>0</v>
      </c>
      <c r="R82" s="25"/>
      <c r="S82" s="36"/>
      <c r="T82" s="14">
        <f>SUM(T83:T86)</f>
        <v>0</v>
      </c>
      <c r="U82" s="22">
        <f>T82/$T90</f>
        <v>0</v>
      </c>
    </row>
    <row r="83" spans="1:21" s="18" customFormat="1" ht="15" hidden="1" x14ac:dyDescent="0.25">
      <c r="A83" s="37"/>
      <c r="B83" s="25" t="s">
        <v>43</v>
      </c>
      <c r="C83" s="7"/>
      <c r="D83" s="115">
        <v>0</v>
      </c>
      <c r="E83" s="31"/>
      <c r="F83" s="23"/>
      <c r="G83" s="36"/>
      <c r="H83" s="115">
        <v>0</v>
      </c>
      <c r="I83" s="31"/>
      <c r="J83" s="25"/>
      <c r="K83" s="36"/>
      <c r="L83" s="115">
        <v>0</v>
      </c>
      <c r="M83" s="31"/>
      <c r="N83" s="25"/>
      <c r="O83" s="36"/>
      <c r="P83" s="115">
        <v>0</v>
      </c>
      <c r="Q83" s="31"/>
      <c r="R83" s="25"/>
      <c r="S83" s="36"/>
      <c r="T83" s="115">
        <v>0</v>
      </c>
      <c r="U83" s="31"/>
    </row>
    <row r="84" spans="1:21" s="18" customFormat="1" ht="15" hidden="1" x14ac:dyDescent="0.25">
      <c r="A84" s="37"/>
      <c r="B84" s="25" t="s">
        <v>44</v>
      </c>
      <c r="C84" s="7"/>
      <c r="D84" s="125">
        <v>0</v>
      </c>
      <c r="E84" s="31"/>
      <c r="F84" s="23"/>
      <c r="G84" s="36"/>
      <c r="H84" s="125">
        <v>0</v>
      </c>
      <c r="I84" s="31"/>
      <c r="J84" s="25"/>
      <c r="K84" s="36"/>
      <c r="L84" s="125">
        <v>0</v>
      </c>
      <c r="M84" s="31"/>
      <c r="N84" s="25"/>
      <c r="O84" s="36"/>
      <c r="P84" s="125">
        <v>0</v>
      </c>
      <c r="Q84" s="31"/>
      <c r="R84" s="25"/>
      <c r="S84" s="36"/>
      <c r="T84" s="125">
        <v>0</v>
      </c>
      <c r="U84" s="31"/>
    </row>
    <row r="85" spans="1:21" s="18" customFormat="1" ht="15" hidden="1" x14ac:dyDescent="0.25">
      <c r="A85" s="37"/>
      <c r="B85" s="25" t="s">
        <v>45</v>
      </c>
      <c r="C85" s="7"/>
      <c r="D85" s="116">
        <v>0</v>
      </c>
      <c r="E85" s="31"/>
      <c r="F85" s="23"/>
      <c r="G85" s="36"/>
      <c r="H85" s="116">
        <v>0</v>
      </c>
      <c r="I85" s="31"/>
      <c r="J85" s="25"/>
      <c r="K85" s="36"/>
      <c r="L85" s="116">
        <v>0</v>
      </c>
      <c r="M85" s="31"/>
      <c r="N85" s="25"/>
      <c r="O85" s="36"/>
      <c r="P85" s="116">
        <v>0</v>
      </c>
      <c r="Q85" s="31"/>
      <c r="R85" s="25"/>
      <c r="S85" s="36"/>
      <c r="T85" s="116">
        <v>0</v>
      </c>
      <c r="U85" s="31"/>
    </row>
    <row r="86" spans="1:21" s="18" customFormat="1" ht="15" hidden="1" x14ac:dyDescent="0.25">
      <c r="A86" s="37"/>
      <c r="B86" s="34" t="s">
        <v>38</v>
      </c>
      <c r="C86" s="7"/>
      <c r="D86" s="117">
        <v>0</v>
      </c>
      <c r="E86" s="31"/>
      <c r="F86" s="23"/>
      <c r="G86" s="36"/>
      <c r="H86" s="117">
        <v>0</v>
      </c>
      <c r="I86" s="31"/>
      <c r="J86" s="25"/>
      <c r="K86" s="36"/>
      <c r="L86" s="117">
        <v>0</v>
      </c>
      <c r="M86" s="31"/>
      <c r="N86" s="25"/>
      <c r="O86" s="36"/>
      <c r="P86" s="117">
        <v>0</v>
      </c>
      <c r="Q86" s="31"/>
      <c r="R86" s="25"/>
      <c r="S86" s="36"/>
      <c r="T86" s="117">
        <v>0</v>
      </c>
      <c r="U86" s="31"/>
    </row>
    <row r="87" spans="1:21" s="18" customFormat="1" ht="7.15" customHeight="1" x14ac:dyDescent="0.25">
      <c r="A87" s="33"/>
      <c r="B87" s="35"/>
      <c r="C87" s="6"/>
      <c r="D87" s="118"/>
      <c r="E87" s="31"/>
      <c r="F87" s="23"/>
      <c r="G87" s="36"/>
      <c r="H87" s="118"/>
      <c r="I87" s="31"/>
      <c r="J87" s="25"/>
      <c r="K87" s="36"/>
      <c r="L87" s="118"/>
      <c r="M87" s="31"/>
      <c r="N87" s="25"/>
      <c r="O87" s="36"/>
      <c r="P87" s="118"/>
      <c r="Q87" s="31"/>
      <c r="R87" s="25"/>
      <c r="S87" s="36"/>
      <c r="T87" s="118"/>
      <c r="U87" s="31"/>
    </row>
    <row r="88" spans="1:21" ht="15.75" x14ac:dyDescent="0.25">
      <c r="A88" s="20"/>
      <c r="B88" s="21" t="s">
        <v>20</v>
      </c>
      <c r="C88" s="6"/>
      <c r="D88" s="13">
        <f>ROUND(((D27+D71+D82+D25+D24+D23+D22+D14+D8+D57+D64+D96+D97)/97*3),0)</f>
        <v>60279</v>
      </c>
      <c r="E88" s="22">
        <f>+D88/$D$90</f>
        <v>2.9947875821248915E-2</v>
      </c>
      <c r="F88" s="23"/>
      <c r="G88" s="36"/>
      <c r="H88" s="13">
        <f>ROUND(((H27+H71+H82+H25+H24+H23+H22+H14+H8+H57+H64+H96+H97)/97*3),0)</f>
        <v>63610</v>
      </c>
      <c r="I88" s="22">
        <f>+H88/$H$90</f>
        <v>2.8825455000486836E-2</v>
      </c>
      <c r="J88" s="25"/>
      <c r="K88" s="36"/>
      <c r="L88" s="13">
        <f>ROUND(((L27+L71+L82+L25+L24+L23+L22+L14+L8+L57+L64+L96+L97)/97*3),0)</f>
        <v>67207</v>
      </c>
      <c r="M88" s="22">
        <f>+L88/$L$90</f>
        <v>3.0000035531345365E-2</v>
      </c>
      <c r="N88" s="25"/>
      <c r="O88" s="36"/>
      <c r="P88" s="13">
        <f>ROUND(((P27+P71+P82+P25+P24+P23+P22+P14+P8+P57+P64+P96+P97)/97*3),0)</f>
        <v>70934</v>
      </c>
      <c r="Q88" s="22">
        <f>+P88/$P$90</f>
        <v>3.0000175461439571E-2</v>
      </c>
      <c r="R88" s="25"/>
      <c r="S88" s="36"/>
      <c r="T88" s="13">
        <f>ROUND(((T27+T71+T82+T25+T24+T23+T22+T14+T8+T57+T64+T96+T97)/97*3),0)</f>
        <v>75583</v>
      </c>
      <c r="U88" s="22">
        <f>+T88/$T$90</f>
        <v>3.0000019969273414E-2</v>
      </c>
    </row>
    <row r="89" spans="1:21" ht="10.15" customHeight="1" thickBot="1" x14ac:dyDescent="0.25">
      <c r="A89" s="38"/>
      <c r="B89" s="12"/>
      <c r="C89" s="4"/>
      <c r="D89" s="14"/>
      <c r="E89" s="31"/>
      <c r="F89" s="126"/>
      <c r="G89" s="36"/>
      <c r="H89" s="14"/>
      <c r="I89" s="31"/>
      <c r="J89" s="25"/>
      <c r="K89" s="36"/>
      <c r="L89" s="14"/>
      <c r="M89" s="31"/>
      <c r="N89" s="25"/>
      <c r="O89" s="36"/>
      <c r="P89" s="14"/>
      <c r="Q89" s="31"/>
      <c r="R89" s="25"/>
      <c r="S89" s="36"/>
      <c r="T89" s="14"/>
      <c r="U89" s="31"/>
    </row>
    <row r="90" spans="1:21" ht="18.75" thickBot="1" x14ac:dyDescent="0.3">
      <c r="A90" s="32"/>
      <c r="B90" s="39" t="s">
        <v>11</v>
      </c>
      <c r="C90" s="5"/>
      <c r="D90" s="127">
        <f>+D25+D24+D23+D22+D14+D8+D27+D88+D71+D82+D57+D64</f>
        <v>2012797.18</v>
      </c>
      <c r="E90" s="40">
        <f>SUM(E8:E89)</f>
        <v>1</v>
      </c>
      <c r="F90" s="126"/>
      <c r="G90" s="24"/>
      <c r="H90" s="127">
        <f>+H25+H24+H23+H22+H14+H8+H27+H88+H71+H82+H57+H64</f>
        <v>2206730.1278999997</v>
      </c>
      <c r="I90" s="40">
        <f>SUM(I8:I89)</f>
        <v>1.0000000000000002</v>
      </c>
      <c r="J90" s="25"/>
      <c r="K90" s="24"/>
      <c r="L90" s="127">
        <f>+L25+L24+L23+L22+L14+L8+L27+L88+L71+L82+L57+L64</f>
        <v>2240230.6800530003</v>
      </c>
      <c r="M90" s="40">
        <f>SUM(M8:M89)</f>
        <v>0.99999999999999978</v>
      </c>
      <c r="N90" s="25"/>
      <c r="O90" s="24"/>
      <c r="P90" s="127">
        <f>+P25+P24+P23+P22+P14+P8+P27+P88+P71+P82+P57+P64</f>
        <v>2364452.8376567103</v>
      </c>
      <c r="Q90" s="40">
        <f>SUM(Q8:Q89)</f>
        <v>1</v>
      </c>
      <c r="R90" s="25"/>
      <c r="S90" s="24"/>
      <c r="T90" s="127">
        <f>+T25+T24+T23+T22+T14+T8+T27+T88+T71+T82+T57+T64</f>
        <v>2519431.6562926802</v>
      </c>
      <c r="U90" s="40">
        <f>SUM(U8:U89)</f>
        <v>1</v>
      </c>
    </row>
    <row r="91" spans="1:21" ht="7.15" customHeight="1" thickBot="1" x14ac:dyDescent="0.25">
      <c r="A91" s="19"/>
      <c r="B91" s="12"/>
      <c r="C91" s="8"/>
      <c r="D91" s="128"/>
      <c r="E91" s="129"/>
      <c r="F91" s="126"/>
      <c r="G91" s="130"/>
      <c r="H91" s="128"/>
      <c r="I91" s="129"/>
      <c r="J91" s="25"/>
      <c r="K91" s="130"/>
      <c r="L91" s="128"/>
      <c r="M91" s="129"/>
      <c r="N91" s="25"/>
      <c r="O91" s="130"/>
      <c r="P91" s="128"/>
      <c r="Q91" s="131"/>
      <c r="R91" s="25"/>
      <c r="S91" s="130"/>
      <c r="T91" s="128"/>
      <c r="U91" s="129"/>
    </row>
    <row r="92" spans="1:21" ht="6.75" customHeight="1" thickBot="1" x14ac:dyDescent="0.25">
      <c r="A92" s="19"/>
      <c r="B92" s="12"/>
      <c r="C92" s="9"/>
      <c r="D92" s="132"/>
      <c r="E92" s="133"/>
      <c r="F92" s="126"/>
      <c r="G92" s="133"/>
      <c r="H92" s="132"/>
      <c r="I92" s="133"/>
      <c r="J92" s="25"/>
      <c r="K92" s="133"/>
      <c r="L92" s="132"/>
      <c r="M92" s="133"/>
      <c r="N92" s="25"/>
      <c r="O92" s="133"/>
      <c r="P92" s="132"/>
      <c r="Q92" s="133"/>
      <c r="R92" s="25"/>
      <c r="S92" s="133"/>
      <c r="T92" s="132"/>
      <c r="U92" s="133"/>
    </row>
    <row r="93" spans="1:21" ht="18" x14ac:dyDescent="0.25">
      <c r="A93" s="19"/>
      <c r="B93" s="39" t="s">
        <v>12</v>
      </c>
      <c r="C93" s="134"/>
      <c r="D93" s="10" t="s">
        <v>28</v>
      </c>
      <c r="E93" s="135" t="s">
        <v>15</v>
      </c>
      <c r="F93" s="136" t="s">
        <v>15</v>
      </c>
      <c r="G93" s="137"/>
      <c r="H93" s="10" t="s">
        <v>28</v>
      </c>
      <c r="I93" s="135"/>
      <c r="J93" s="124"/>
      <c r="K93" s="137"/>
      <c r="L93" s="10" t="s">
        <v>28</v>
      </c>
      <c r="M93" s="135"/>
      <c r="N93" s="124"/>
      <c r="O93" s="137"/>
      <c r="P93" s="10" t="s">
        <v>28</v>
      </c>
      <c r="Q93" s="135"/>
      <c r="R93" s="124"/>
      <c r="S93" s="137"/>
      <c r="T93" s="10" t="s">
        <v>28</v>
      </c>
      <c r="U93" s="138"/>
    </row>
    <row r="94" spans="1:21" ht="6.6" customHeight="1" x14ac:dyDescent="0.2">
      <c r="A94" s="19"/>
      <c r="B94" s="12"/>
      <c r="C94" s="4"/>
      <c r="D94" s="118"/>
      <c r="E94" s="139"/>
      <c r="F94" s="140"/>
      <c r="G94" s="36"/>
      <c r="H94" s="118"/>
      <c r="I94" s="139"/>
      <c r="J94" s="25"/>
      <c r="K94" s="36"/>
      <c r="L94" s="118"/>
      <c r="M94" s="139"/>
      <c r="N94" s="25"/>
      <c r="O94" s="36"/>
      <c r="P94" s="118"/>
      <c r="Q94" s="139"/>
      <c r="R94" s="25"/>
      <c r="S94" s="36"/>
      <c r="T94" s="118"/>
      <c r="U94" s="139"/>
    </row>
    <row r="95" spans="1:21" s="18" customFormat="1" ht="15.75" x14ac:dyDescent="0.25">
      <c r="A95" s="20"/>
      <c r="B95" s="21" t="s">
        <v>56</v>
      </c>
      <c r="C95" s="5"/>
      <c r="D95" s="14">
        <v>-2009285</v>
      </c>
      <c r="E95" s="41">
        <f>D95/D99</f>
        <v>0.9982551643310279</v>
      </c>
      <c r="F95" s="140"/>
      <c r="G95" s="36"/>
      <c r="H95" s="14">
        <v>-2120330</v>
      </c>
      <c r="I95" s="41">
        <f>H95/H99</f>
        <v>0.96084704517544062</v>
      </c>
      <c r="J95" s="25"/>
      <c r="K95" s="36"/>
      <c r="L95" s="14">
        <v>-2240231</v>
      </c>
      <c r="M95" s="41">
        <f>L95/L99</f>
        <v>1</v>
      </c>
      <c r="N95" s="25"/>
      <c r="O95" s="36"/>
      <c r="P95" s="14">
        <v>-2364453</v>
      </c>
      <c r="Q95" s="41">
        <f>P95/P99</f>
        <v>1</v>
      </c>
      <c r="R95" s="25"/>
      <c r="S95" s="36"/>
      <c r="T95" s="14">
        <v>-2519432</v>
      </c>
      <c r="U95" s="41">
        <f>T95/T99</f>
        <v>1</v>
      </c>
    </row>
    <row r="96" spans="1:21" s="18" customFormat="1" ht="15.75" x14ac:dyDescent="0.25">
      <c r="A96" s="20"/>
      <c r="B96" s="21" t="s">
        <v>145</v>
      </c>
      <c r="C96" s="5"/>
      <c r="D96" s="14">
        <v>-3512</v>
      </c>
      <c r="E96" s="41">
        <f>D96/D99</f>
        <v>1.7448356689720821E-3</v>
      </c>
      <c r="F96" s="140"/>
      <c r="G96" s="36"/>
      <c r="H96" s="14">
        <v>0</v>
      </c>
      <c r="I96" s="41">
        <f>H96/H99</f>
        <v>0</v>
      </c>
      <c r="J96" s="25"/>
      <c r="K96" s="36"/>
      <c r="L96" s="14">
        <v>0</v>
      </c>
      <c r="M96" s="41">
        <f>L96/L99</f>
        <v>0</v>
      </c>
      <c r="N96" s="25"/>
      <c r="O96" s="36"/>
      <c r="P96" s="14">
        <v>0</v>
      </c>
      <c r="Q96" s="41">
        <f>P96/P99</f>
        <v>0</v>
      </c>
      <c r="R96" s="25"/>
      <c r="S96" s="36"/>
      <c r="T96" s="14">
        <v>0</v>
      </c>
      <c r="U96" s="41">
        <f>T96/T99</f>
        <v>0</v>
      </c>
    </row>
    <row r="97" spans="1:21" s="18" customFormat="1" ht="15.75" x14ac:dyDescent="0.25">
      <c r="A97" s="20"/>
      <c r="B97" s="21" t="s">
        <v>144</v>
      </c>
      <c r="C97" s="5"/>
      <c r="D97" s="14">
        <v>0</v>
      </c>
      <c r="E97" s="41">
        <f>D97/D99</f>
        <v>0</v>
      </c>
      <c r="F97" s="140"/>
      <c r="G97" s="36"/>
      <c r="H97" s="14">
        <v>-86400</v>
      </c>
      <c r="I97" s="41">
        <f>H97/H99</f>
        <v>3.9152954824559418E-2</v>
      </c>
      <c r="J97" s="25"/>
      <c r="K97" s="36"/>
      <c r="L97" s="14">
        <v>0</v>
      </c>
      <c r="M97" s="41">
        <f>L97/L99</f>
        <v>0</v>
      </c>
      <c r="N97" s="25"/>
      <c r="O97" s="36"/>
      <c r="P97" s="14">
        <v>0</v>
      </c>
      <c r="Q97" s="41">
        <f>P97/P99</f>
        <v>0</v>
      </c>
      <c r="R97" s="25"/>
      <c r="S97" s="36"/>
      <c r="T97" s="14">
        <v>0</v>
      </c>
      <c r="U97" s="41">
        <f>T97/T99</f>
        <v>0</v>
      </c>
    </row>
    <row r="98" spans="1:21" s="18" customFormat="1" ht="4.5" customHeight="1" thickBot="1" x14ac:dyDescent="0.25">
      <c r="A98" s="42"/>
      <c r="B98" s="12"/>
      <c r="C98" s="4"/>
      <c r="D98" s="118"/>
      <c r="E98" s="139"/>
      <c r="F98" s="140"/>
      <c r="G98" s="36"/>
      <c r="H98" s="118"/>
      <c r="I98" s="139"/>
      <c r="J98" s="25"/>
      <c r="K98" s="36"/>
      <c r="L98" s="118"/>
      <c r="M98" s="139"/>
      <c r="N98" s="25"/>
      <c r="O98" s="36"/>
      <c r="P98" s="118"/>
      <c r="Q98" s="139"/>
      <c r="R98" s="25"/>
      <c r="S98" s="36"/>
      <c r="T98" s="118"/>
      <c r="U98" s="139"/>
    </row>
    <row r="99" spans="1:21" ht="18.75" thickBot="1" x14ac:dyDescent="0.3">
      <c r="A99" s="19"/>
      <c r="B99" s="39" t="s">
        <v>13</v>
      </c>
      <c r="C99" s="5"/>
      <c r="D99" s="127">
        <f>SUM(D95:D98)</f>
        <v>-2012797</v>
      </c>
      <c r="E99" s="41">
        <f>SUM(E95:E97)</f>
        <v>1</v>
      </c>
      <c r="F99" s="141"/>
      <c r="G99" s="24"/>
      <c r="H99" s="127">
        <f>SUM(H95:H98)</f>
        <v>-2206730</v>
      </c>
      <c r="I99" s="41">
        <f>SUM(I95:I97)</f>
        <v>1</v>
      </c>
      <c r="J99" s="25"/>
      <c r="K99" s="24"/>
      <c r="L99" s="127">
        <f>SUM(L95:L98)</f>
        <v>-2240231</v>
      </c>
      <c r="M99" s="41">
        <f>SUM(M95:M97)</f>
        <v>1</v>
      </c>
      <c r="N99" s="25"/>
      <c r="O99" s="24"/>
      <c r="P99" s="127">
        <f>SUM(P95:P98)</f>
        <v>-2364453</v>
      </c>
      <c r="Q99" s="41">
        <f>SUM(Q95:Q97)</f>
        <v>1</v>
      </c>
      <c r="R99" s="25"/>
      <c r="S99" s="24"/>
      <c r="T99" s="127">
        <f>SUM(T95:T98)</f>
        <v>-2519432</v>
      </c>
      <c r="U99" s="41">
        <f>SUM(U95:U97)</f>
        <v>1</v>
      </c>
    </row>
    <row r="100" spans="1:21" ht="10.15" customHeight="1" thickBot="1" x14ac:dyDescent="0.25">
      <c r="A100" s="19"/>
      <c r="B100" s="12"/>
      <c r="C100" s="8"/>
      <c r="D100" s="128"/>
      <c r="E100" s="142"/>
      <c r="F100" s="140"/>
      <c r="G100" s="130"/>
      <c r="H100" s="128"/>
      <c r="I100" s="142"/>
      <c r="J100" s="25"/>
      <c r="K100" s="130"/>
      <c r="L100" s="128"/>
      <c r="M100" s="142"/>
      <c r="N100" s="25"/>
      <c r="O100" s="130"/>
      <c r="P100" s="128"/>
      <c r="Q100" s="142"/>
      <c r="R100" s="25"/>
      <c r="S100" s="130"/>
      <c r="T100" s="128"/>
      <c r="U100" s="142"/>
    </row>
    <row r="101" spans="1:21" ht="5.65" customHeight="1" x14ac:dyDescent="0.2">
      <c r="A101" s="19"/>
      <c r="B101" s="12"/>
      <c r="C101" s="9"/>
      <c r="D101" s="118"/>
      <c r="E101" s="126"/>
      <c r="F101" s="140"/>
      <c r="G101" s="25"/>
      <c r="H101" s="143"/>
      <c r="I101" s="140"/>
      <c r="J101" s="25"/>
      <c r="K101" s="25"/>
      <c r="L101" s="143"/>
      <c r="M101" s="140"/>
      <c r="N101" s="25"/>
      <c r="O101" s="25"/>
      <c r="P101" s="143"/>
      <c r="Q101" s="140"/>
      <c r="R101" s="25"/>
      <c r="S101" s="25"/>
      <c r="T101" s="143"/>
      <c r="U101" s="140"/>
    </row>
    <row r="102" spans="1:21" ht="15.75" x14ac:dyDescent="0.25">
      <c r="A102" s="19"/>
      <c r="B102" s="21" t="s">
        <v>14</v>
      </c>
      <c r="C102" s="11"/>
      <c r="D102" s="144">
        <f>(D90+D99)</f>
        <v>0.17999999993480742</v>
      </c>
      <c r="E102" s="141"/>
      <c r="F102" s="141"/>
      <c r="G102" s="145"/>
      <c r="H102" s="144">
        <f>+H90+H99</f>
        <v>0.12789999973028898</v>
      </c>
      <c r="I102" s="141"/>
      <c r="J102" s="25"/>
      <c r="K102" s="145"/>
      <c r="L102" s="144">
        <f>+L90+L99</f>
        <v>-0.31994699966162443</v>
      </c>
      <c r="M102" s="141"/>
      <c r="N102" s="25"/>
      <c r="O102" s="145"/>
      <c r="P102" s="144">
        <f>+P90+P99</f>
        <v>-0.16234328970313072</v>
      </c>
      <c r="Q102" s="141"/>
      <c r="R102" s="25"/>
      <c r="S102" s="145"/>
      <c r="T102" s="144">
        <f>+T90+T99</f>
        <v>-0.34370731981471181</v>
      </c>
      <c r="U102" s="141"/>
    </row>
    <row r="103" spans="1:21" ht="8.65" customHeight="1" thickBot="1" x14ac:dyDescent="0.25">
      <c r="A103" s="19"/>
      <c r="B103" s="12"/>
      <c r="C103" s="12"/>
      <c r="D103" s="140"/>
      <c r="E103" s="140"/>
      <c r="F103" s="140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</row>
    <row r="104" spans="1:21" ht="35.25" hidden="1" customHeight="1" thickBot="1" x14ac:dyDescent="0.25">
      <c r="A104" s="19"/>
      <c r="B104" s="12"/>
      <c r="C104" s="12"/>
      <c r="D104" s="140"/>
      <c r="E104" s="140"/>
      <c r="F104" s="140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</row>
    <row r="105" spans="1:21" ht="35.25" hidden="1" customHeight="1" thickBot="1" x14ac:dyDescent="0.25">
      <c r="A105" s="19"/>
      <c r="B105" s="12"/>
      <c r="C105" s="12"/>
      <c r="D105" s="140"/>
      <c r="E105" s="140"/>
      <c r="F105" s="140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</row>
    <row r="106" spans="1:21" ht="18.75" thickBot="1" x14ac:dyDescent="0.3">
      <c r="A106" s="19"/>
      <c r="B106" s="39" t="s">
        <v>110</v>
      </c>
      <c r="C106" s="12"/>
      <c r="D106" s="146">
        <f>D90/D115-1</f>
        <v>6.4686446545820786E-2</v>
      </c>
      <c r="E106" s="147"/>
      <c r="F106" s="147"/>
      <c r="G106" s="12"/>
      <c r="H106" s="146">
        <f>H90/D90-1</f>
        <v>9.6349969995486395E-2</v>
      </c>
      <c r="I106" s="12"/>
      <c r="J106" s="12"/>
      <c r="K106" s="12"/>
      <c r="L106" s="146">
        <f>L90/H90-1</f>
        <v>1.5181082511834365E-2</v>
      </c>
      <c r="M106" s="12"/>
      <c r="N106" s="12"/>
      <c r="O106" s="12"/>
      <c r="P106" s="146">
        <f>P90/L90-1</f>
        <v>5.545060993485329E-2</v>
      </c>
      <c r="Q106" s="12"/>
      <c r="R106" s="12"/>
      <c r="S106" s="12"/>
      <c r="T106" s="146">
        <f>T90/P90-1</f>
        <v>6.5545320324325695E-2</v>
      </c>
      <c r="U106" s="12"/>
    </row>
    <row r="107" spans="1:21" ht="9" customHeight="1" thickBot="1" x14ac:dyDescent="0.25">
      <c r="A107" s="19"/>
      <c r="B107" s="12"/>
      <c r="C107" s="12"/>
      <c r="D107" s="147"/>
      <c r="E107" s="147"/>
      <c r="F107" s="147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ht="18.75" thickBot="1" x14ac:dyDescent="0.3">
      <c r="A108" s="19"/>
      <c r="B108" s="39" t="s">
        <v>111</v>
      </c>
      <c r="C108" s="12"/>
      <c r="D108" s="146">
        <f>D95/-D115-1</f>
        <v>6.2828648611192639E-2</v>
      </c>
      <c r="E108" s="147"/>
      <c r="F108" s="147"/>
      <c r="G108" s="12"/>
      <c r="H108" s="146">
        <f>H95/D95-1</f>
        <v>5.5265927929586844E-2</v>
      </c>
      <c r="I108" s="12"/>
      <c r="J108" s="12"/>
      <c r="K108" s="12"/>
      <c r="L108" s="146">
        <f>L95/H95-1</f>
        <v>5.6548273146161288E-2</v>
      </c>
      <c r="M108" s="12"/>
      <c r="N108" s="12"/>
      <c r="O108" s="12"/>
      <c r="P108" s="146">
        <f>P95/L95-1</f>
        <v>5.545053166392222E-2</v>
      </c>
      <c r="Q108" s="12"/>
      <c r="R108" s="12"/>
      <c r="S108" s="12"/>
      <c r="T108" s="146">
        <f>T95/P95-1</f>
        <v>6.5545392528419955E-2</v>
      </c>
      <c r="U108" s="12"/>
    </row>
    <row r="109" spans="1:21" x14ac:dyDescent="0.2">
      <c r="A109" s="19"/>
      <c r="B109" s="12"/>
      <c r="C109" s="12"/>
      <c r="D109" s="147" t="s">
        <v>15</v>
      </c>
      <c r="E109" s="147"/>
      <c r="F109" s="147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 x14ac:dyDescent="0.2">
      <c r="A110" s="19"/>
      <c r="B110" s="12"/>
      <c r="C110" s="12"/>
      <c r="D110" s="147"/>
      <c r="E110" s="147"/>
      <c r="F110" s="147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 x14ac:dyDescent="0.2">
      <c r="A111" s="19"/>
      <c r="B111" s="12"/>
      <c r="C111" s="12"/>
      <c r="D111" s="147"/>
      <c r="E111" s="147"/>
      <c r="F111" s="147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</row>
    <row r="112" spans="1:21" x14ac:dyDescent="0.2">
      <c r="A112" s="19"/>
      <c r="B112" s="12"/>
      <c r="C112" s="12"/>
      <c r="D112" s="147"/>
      <c r="E112" s="147"/>
      <c r="F112" s="147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 x14ac:dyDescent="0.2">
      <c r="A113" s="19"/>
      <c r="B113" s="12"/>
      <c r="C113" s="12"/>
      <c r="D113" s="147"/>
      <c r="E113" s="147"/>
      <c r="F113" s="147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</row>
    <row r="114" spans="1:21" x14ac:dyDescent="0.2">
      <c r="A114" s="19"/>
      <c r="B114" s="12"/>
      <c r="C114" s="12"/>
      <c r="D114" s="147"/>
      <c r="E114" s="147"/>
      <c r="F114" s="147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48"/>
      <c r="U114" s="12"/>
    </row>
    <row r="115" spans="1:21" hidden="1" x14ac:dyDescent="0.2">
      <c r="A115" s="19"/>
      <c r="B115" s="149" t="s">
        <v>78</v>
      </c>
      <c r="C115" s="12"/>
      <c r="D115" s="147">
        <v>1890507</v>
      </c>
      <c r="E115" s="147"/>
      <c r="F115" s="147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</row>
    <row r="116" spans="1:21" x14ac:dyDescent="0.2">
      <c r="A116" s="19"/>
      <c r="B116" s="12"/>
      <c r="C116" s="12"/>
      <c r="D116" s="147"/>
      <c r="E116" s="147"/>
      <c r="F116" s="147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</row>
    <row r="117" spans="1:21" x14ac:dyDescent="0.2">
      <c r="A117" s="19"/>
      <c r="B117" s="12"/>
      <c r="C117" s="12"/>
      <c r="D117" s="147"/>
      <c r="E117" s="147"/>
      <c r="F117" s="147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</row>
    <row r="118" spans="1:21" x14ac:dyDescent="0.2">
      <c r="A118" s="19"/>
      <c r="B118" s="12"/>
      <c r="C118" s="12"/>
      <c r="D118" s="147"/>
      <c r="E118" s="147"/>
      <c r="F118" s="147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</row>
    <row r="119" spans="1:21" x14ac:dyDescent="0.2">
      <c r="A119" s="19"/>
      <c r="B119" s="12"/>
      <c r="C119" s="12"/>
      <c r="D119" s="147"/>
      <c r="E119" s="147"/>
      <c r="F119" s="147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</row>
  </sheetData>
  <sheetProtection password="CFF5" sheet="1" selectLockedCells="1"/>
  <dataConsolidate/>
  <mergeCells count="7">
    <mergeCell ref="A1:U1"/>
    <mergeCell ref="A3:U3"/>
    <mergeCell ref="C5:E5"/>
    <mergeCell ref="G5:I5"/>
    <mergeCell ref="K5:M5"/>
    <mergeCell ref="O5:Q5"/>
    <mergeCell ref="S5:U5"/>
  </mergeCells>
  <phoneticPr fontId="0" type="noConversion"/>
  <dataValidations count="4">
    <dataValidation type="whole" allowBlank="1" showErrorMessage="1" errorTitle="Income must be a credit" error="Add a minus infront of the value" sqref="D95:D97 H95:H97 L95:L98 P95:P97 T95:T97">
      <formula1>-9.99999999999999E+44</formula1>
      <formula2>0</formula2>
    </dataValidation>
    <dataValidation type="whole" operator="equal" showErrorMessage="1" errorTitle="Budget must balance" error="Budget is not balancing. Income and expenditure must be equal." sqref="D102 T102 L102 P102">
      <formula1>0</formula1>
    </dataValidation>
    <dataValidation type="whole" errorStyle="warning" operator="equal" showErrorMessage="1" errorTitle="Budget must balance" error="Budget is not balancing. Income and expenditure must be equal." sqref="H102">
      <formula1>0</formula1>
    </dataValidation>
    <dataValidation type="whole" errorStyle="warning" operator="equal" allowBlank="1" showErrorMessage="1" errorTitle="not zero" sqref="T114">
      <formula1>0</formula1>
    </dataValidation>
  </dataValidations>
  <pageMargins left="0.43307086614173229" right="0.27559055118110237" top="0.23622047244094491" bottom="0.15748031496062992" header="0.15748031496062992" footer="0.15748031496062992"/>
  <pageSetup paperSize="9" scale="66" orientation="landscape" r:id="rId1"/>
  <headerFooter alignWithMargins="0">
    <oddHeader>&amp;RForm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37"/>
  <sheetViews>
    <sheetView tabSelected="1" topLeftCell="A27" zoomScale="90" zoomScaleNormal="90" workbookViewId="0">
      <selection activeCell="P33" sqref="P33"/>
    </sheetView>
  </sheetViews>
  <sheetFormatPr defaultRowHeight="12.75" x14ac:dyDescent="0.2"/>
  <cols>
    <col min="1" max="1" width="9.140625" style="2"/>
    <col min="2" max="2" width="36.7109375" style="2" customWidth="1"/>
    <col min="3" max="3" width="1.85546875" style="2" customWidth="1"/>
    <col min="4" max="4" width="15.7109375" style="12" customWidth="1"/>
    <col min="5" max="5" width="8.42578125" style="2" customWidth="1"/>
    <col min="6" max="6" width="2.28515625" style="2" customWidth="1"/>
    <col min="7" max="7" width="1.85546875" style="2" customWidth="1"/>
    <col min="8" max="8" width="16" style="12" customWidth="1"/>
    <col min="9" max="9" width="8.42578125" style="2" customWidth="1"/>
    <col min="10" max="10" width="2.28515625" style="2" customWidth="1"/>
    <col min="11" max="11" width="1.85546875" style="2" customWidth="1"/>
    <col min="12" max="12" width="11.140625" style="2" bestFit="1" customWidth="1"/>
    <col min="13" max="13" width="6.5703125" style="2" bestFit="1" customWidth="1"/>
    <col min="14" max="16384" width="9.140625" style="2"/>
  </cols>
  <sheetData>
    <row r="1" spans="2:13" ht="29.25" x14ac:dyDescent="0.35">
      <c r="B1" s="318" t="str">
        <f>'Form 2'!A1:A1</f>
        <v>TRIANGLE INDUSTRIAL CITY IMPROVEMENT DISTRICT</v>
      </c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2:13" ht="25.5" x14ac:dyDescent="0.35">
      <c r="B2" s="319" t="s">
        <v>55</v>
      </c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</row>
    <row r="3" spans="2:13" ht="25.5" x14ac:dyDescent="0.35">
      <c r="B3" s="320" t="s">
        <v>0</v>
      </c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</row>
    <row r="4" spans="2:13" ht="3.75" customHeight="1" x14ac:dyDescent="0.2"/>
    <row r="5" spans="2:13" ht="36" customHeight="1" thickBot="1" x14ac:dyDescent="0.3">
      <c r="B5" s="45"/>
      <c r="C5" s="316" t="s">
        <v>29</v>
      </c>
      <c r="D5" s="317"/>
      <c r="E5" s="317"/>
      <c r="G5" s="317" t="s">
        <v>30</v>
      </c>
      <c r="H5" s="317"/>
      <c r="I5" s="317"/>
      <c r="K5" s="316" t="s">
        <v>31</v>
      </c>
      <c r="L5" s="317"/>
      <c r="M5" s="317"/>
    </row>
    <row r="6" spans="2:13" ht="18" x14ac:dyDescent="0.25">
      <c r="B6" s="46" t="s">
        <v>12</v>
      </c>
      <c r="C6" s="47"/>
      <c r="D6" s="48" t="s">
        <v>28</v>
      </c>
      <c r="E6" s="49" t="s">
        <v>15</v>
      </c>
      <c r="G6" s="47"/>
      <c r="H6" s="48" t="s">
        <v>28</v>
      </c>
      <c r="I6" s="49" t="s">
        <v>15</v>
      </c>
      <c r="K6" s="47"/>
      <c r="L6" s="48" t="s">
        <v>28</v>
      </c>
      <c r="M6" s="49" t="s">
        <v>15</v>
      </c>
    </row>
    <row r="7" spans="2:13" ht="6.75" customHeight="1" x14ac:dyDescent="0.3">
      <c r="B7" s="50"/>
      <c r="C7" s="51"/>
      <c r="D7" s="52"/>
      <c r="E7" s="53"/>
      <c r="G7" s="51"/>
      <c r="H7" s="52"/>
      <c r="I7" s="53"/>
      <c r="K7" s="51"/>
      <c r="L7" s="52"/>
      <c r="M7" s="53"/>
    </row>
    <row r="8" spans="2:13" ht="17.25" x14ac:dyDescent="0.3">
      <c r="B8" s="150" t="s">
        <v>112</v>
      </c>
      <c r="C8" s="55"/>
      <c r="D8" s="56">
        <f>'Form 2'!L95</f>
        <v>-2240231</v>
      </c>
      <c r="E8" s="57">
        <f>D8/D12</f>
        <v>1</v>
      </c>
      <c r="F8" s="3"/>
      <c r="G8" s="55"/>
      <c r="H8" s="58">
        <v>-2240231</v>
      </c>
      <c r="I8" s="57">
        <f>H8/H12</f>
        <v>0.99839560109473491</v>
      </c>
      <c r="J8" s="3"/>
      <c r="K8" s="55"/>
      <c r="L8" s="56">
        <f>H8-D8</f>
        <v>0</v>
      </c>
      <c r="M8" s="59">
        <f>L8/D12</f>
        <v>0</v>
      </c>
    </row>
    <row r="9" spans="2:13" ht="17.25" x14ac:dyDescent="0.3">
      <c r="B9" s="150" t="s">
        <v>145</v>
      </c>
      <c r="C9" s="55"/>
      <c r="D9" s="79">
        <v>0</v>
      </c>
      <c r="E9" s="57">
        <f>D9/D12</f>
        <v>0</v>
      </c>
      <c r="F9" s="3"/>
      <c r="G9" s="55"/>
      <c r="H9" s="80">
        <f>-300*12</f>
        <v>-3600</v>
      </c>
      <c r="I9" s="57">
        <f>H9/H12</f>
        <v>1.6043989052651471E-3</v>
      </c>
      <c r="J9" s="3"/>
      <c r="K9" s="55"/>
      <c r="L9" s="79">
        <f>H9-D9</f>
        <v>-3600</v>
      </c>
      <c r="M9" s="59">
        <f>L9/D12</f>
        <v>1.6069771376255395E-3</v>
      </c>
    </row>
    <row r="10" spans="2:13" ht="17.25" x14ac:dyDescent="0.3">
      <c r="B10" s="150" t="s">
        <v>144</v>
      </c>
      <c r="C10" s="55"/>
      <c r="D10" s="60">
        <v>0</v>
      </c>
      <c r="E10" s="57">
        <f>D10/D12</f>
        <v>0</v>
      </c>
      <c r="F10" s="3"/>
      <c r="G10" s="55"/>
      <c r="H10" s="61"/>
      <c r="I10" s="57">
        <f>H10/H12</f>
        <v>0</v>
      </c>
      <c r="J10" s="3"/>
      <c r="K10" s="55"/>
      <c r="L10" s="60">
        <f>H10-D10</f>
        <v>0</v>
      </c>
      <c r="M10" s="59">
        <f>L10/D12</f>
        <v>0</v>
      </c>
    </row>
    <row r="11" spans="2:13" ht="7.5" customHeight="1" thickBot="1" x14ac:dyDescent="0.35">
      <c r="B11" s="50"/>
      <c r="C11" s="51"/>
      <c r="D11" s="52"/>
      <c r="E11" s="53"/>
      <c r="G11" s="51"/>
      <c r="H11" s="52"/>
      <c r="I11" s="53"/>
      <c r="K11" s="51"/>
      <c r="L11" s="52"/>
      <c r="M11" s="53"/>
    </row>
    <row r="12" spans="2:13" ht="18.75" thickBot="1" x14ac:dyDescent="0.3">
      <c r="B12" s="62" t="s">
        <v>13</v>
      </c>
      <c r="C12" s="63"/>
      <c r="D12" s="64">
        <f>SUM(D8:D11)</f>
        <v>-2240231</v>
      </c>
      <c r="E12" s="59">
        <f>SUM(E8:E11)</f>
        <v>1</v>
      </c>
      <c r="G12" s="63"/>
      <c r="H12" s="64">
        <f>SUM(H8:H11)</f>
        <v>-2243831</v>
      </c>
      <c r="I12" s="59">
        <f>SUM(I8:I11)</f>
        <v>1</v>
      </c>
      <c r="K12" s="63"/>
      <c r="L12" s="64">
        <f>SUM(L8:L11)</f>
        <v>-3600</v>
      </c>
      <c r="M12" s="59">
        <f>SUM(M8:M11)</f>
        <v>1.6069771376255395E-3</v>
      </c>
    </row>
    <row r="13" spans="2:13" ht="7.5" customHeight="1" thickBot="1" x14ac:dyDescent="0.35">
      <c r="B13" s="50"/>
      <c r="C13" s="51"/>
      <c r="D13" s="52"/>
      <c r="E13" s="53"/>
      <c r="G13" s="51"/>
      <c r="H13" s="52"/>
      <c r="I13" s="53"/>
      <c r="K13" s="51"/>
      <c r="L13" s="52"/>
      <c r="M13" s="53"/>
    </row>
    <row r="14" spans="2:13" ht="6.75" customHeight="1" thickBot="1" x14ac:dyDescent="0.35">
      <c r="B14" s="50"/>
      <c r="C14" s="65"/>
      <c r="D14" s="66"/>
      <c r="E14" s="67"/>
      <c r="G14" s="65"/>
      <c r="H14" s="66"/>
      <c r="I14" s="67"/>
      <c r="K14" s="65"/>
      <c r="L14" s="66"/>
      <c r="M14" s="67"/>
    </row>
    <row r="15" spans="2:13" ht="18" x14ac:dyDescent="0.25">
      <c r="B15" s="46" t="s">
        <v>1</v>
      </c>
      <c r="C15" s="68"/>
      <c r="D15" s="48" t="s">
        <v>28</v>
      </c>
      <c r="E15" s="49" t="s">
        <v>15</v>
      </c>
      <c r="G15" s="68"/>
      <c r="H15" s="48" t="s">
        <v>28</v>
      </c>
      <c r="I15" s="49" t="s">
        <v>15</v>
      </c>
      <c r="K15" s="68"/>
      <c r="L15" s="48" t="s">
        <v>28</v>
      </c>
      <c r="M15" s="49" t="s">
        <v>15</v>
      </c>
    </row>
    <row r="16" spans="2:13" ht="5.25" customHeight="1" x14ac:dyDescent="0.25">
      <c r="B16" s="50"/>
      <c r="C16" s="51"/>
      <c r="D16" s="69"/>
      <c r="E16" s="70"/>
      <c r="G16" s="51"/>
      <c r="H16" s="69"/>
      <c r="I16" s="70"/>
      <c r="K16" s="51"/>
      <c r="L16" s="69"/>
      <c r="M16" s="70"/>
    </row>
    <row r="17" spans="2:14" ht="15" x14ac:dyDescent="0.2">
      <c r="B17" s="54" t="s">
        <v>16</v>
      </c>
      <c r="C17" s="63"/>
      <c r="D17" s="71">
        <f>SUM(D18:D22)</f>
        <v>351104.63458200003</v>
      </c>
      <c r="E17" s="72">
        <f>D17/$D$90</f>
        <v>0.15672700035234474</v>
      </c>
      <c r="G17" s="63"/>
      <c r="H17" s="71">
        <f>SUM(H18:H18:H22)</f>
        <v>350907</v>
      </c>
      <c r="I17" s="72">
        <f>H17/$H$90</f>
        <v>0.15638744141286895</v>
      </c>
      <c r="K17" s="63"/>
      <c r="L17" s="71">
        <f>SUM(L18:L18:L22)</f>
        <v>-197.63458200005334</v>
      </c>
      <c r="M17" s="72">
        <f>L17/$D$90</f>
        <v>-8.8220638954635531E-5</v>
      </c>
      <c r="N17" s="73"/>
    </row>
    <row r="18" spans="2:14" ht="16.5" x14ac:dyDescent="0.3">
      <c r="B18" s="74" t="s">
        <v>113</v>
      </c>
      <c r="C18" s="75"/>
      <c r="D18" s="56">
        <f>'Form 2'!L9</f>
        <v>322296.58576800005</v>
      </c>
      <c r="E18" s="76"/>
      <c r="F18" s="3"/>
      <c r="G18" s="75"/>
      <c r="H18" s="58">
        <v>322297</v>
      </c>
      <c r="I18" s="76"/>
      <c r="J18" s="3"/>
      <c r="K18" s="75"/>
      <c r="L18" s="56">
        <f>H18-D18</f>
        <v>0.41423199995188043</v>
      </c>
      <c r="M18" s="77"/>
    </row>
    <row r="19" spans="2:14" ht="18" customHeight="1" x14ac:dyDescent="0.3">
      <c r="B19" s="78" t="s">
        <v>114</v>
      </c>
      <c r="C19" s="75"/>
      <c r="D19" s="79">
        <f>'Form 2'!L10</f>
        <v>1950</v>
      </c>
      <c r="E19" s="76"/>
      <c r="F19" s="3"/>
      <c r="G19" s="75"/>
      <c r="H19" s="80">
        <v>1752</v>
      </c>
      <c r="I19" s="76"/>
      <c r="J19" s="3"/>
      <c r="K19" s="75"/>
      <c r="L19" s="79">
        <f>H19-D19</f>
        <v>-198</v>
      </c>
      <c r="M19" s="77"/>
    </row>
    <row r="20" spans="2:14" ht="16.5" x14ac:dyDescent="0.3">
      <c r="B20" s="74" t="s">
        <v>115</v>
      </c>
      <c r="C20" s="75"/>
      <c r="D20" s="79">
        <f>'Form 2'!L11</f>
        <v>0</v>
      </c>
      <c r="E20" s="76"/>
      <c r="F20" s="3"/>
      <c r="G20" s="75"/>
      <c r="H20" s="80">
        <v>0</v>
      </c>
      <c r="I20" s="76"/>
      <c r="J20" s="3"/>
      <c r="K20" s="75"/>
      <c r="L20" s="79">
        <f>H20-D20</f>
        <v>0</v>
      </c>
      <c r="M20" s="77"/>
    </row>
    <row r="21" spans="2:14" ht="16.5" x14ac:dyDescent="0.3">
      <c r="B21" s="74" t="s">
        <v>116</v>
      </c>
      <c r="C21" s="75"/>
      <c r="D21" s="79">
        <v>0</v>
      </c>
      <c r="E21" s="76"/>
      <c r="F21" s="3"/>
      <c r="G21" s="75"/>
      <c r="H21" s="80">
        <v>0</v>
      </c>
      <c r="I21" s="76"/>
      <c r="J21" s="3"/>
      <c r="K21" s="75"/>
      <c r="L21" s="79">
        <f>H21-D21</f>
        <v>0</v>
      </c>
      <c r="M21" s="77"/>
    </row>
    <row r="22" spans="2:14" ht="16.5" x14ac:dyDescent="0.3">
      <c r="B22" s="74" t="s">
        <v>117</v>
      </c>
      <c r="C22" s="75"/>
      <c r="D22" s="60">
        <f>'Form 2'!L12</f>
        <v>26858.048814000005</v>
      </c>
      <c r="E22" s="76"/>
      <c r="F22" s="3"/>
      <c r="G22" s="75"/>
      <c r="H22" s="61">
        <v>26858</v>
      </c>
      <c r="I22" s="76"/>
      <c r="J22" s="3"/>
      <c r="K22" s="75"/>
      <c r="L22" s="60">
        <f>H22-D22</f>
        <v>-4.8814000005222624E-2</v>
      </c>
      <c r="M22" s="77"/>
    </row>
    <row r="23" spans="2:14" ht="6.75" customHeight="1" x14ac:dyDescent="0.3">
      <c r="B23" s="50"/>
      <c r="C23" s="51"/>
      <c r="D23" s="52"/>
      <c r="E23" s="77"/>
      <c r="G23" s="51"/>
      <c r="H23" s="52"/>
      <c r="I23" s="77"/>
      <c r="K23" s="51"/>
      <c r="L23" s="52"/>
      <c r="M23" s="77"/>
    </row>
    <row r="24" spans="2:14" ht="15" x14ac:dyDescent="0.2">
      <c r="B24" s="54" t="s">
        <v>24</v>
      </c>
      <c r="C24" s="63"/>
      <c r="D24" s="71">
        <f>SUM(D25:D31)</f>
        <v>1518726.3847999999</v>
      </c>
      <c r="E24" s="72">
        <f>+D24/$D$90</f>
        <v>0.67793303534440907</v>
      </c>
      <c r="G24" s="63"/>
      <c r="H24" s="71">
        <f>SUM(H25:H31)</f>
        <v>1498376</v>
      </c>
      <c r="I24" s="59">
        <f>+H24/$H$90</f>
        <v>0.66777576085529478</v>
      </c>
      <c r="K24" s="63"/>
      <c r="L24" s="71">
        <f>SUM(L25:L31)</f>
        <v>-20350.384800000014</v>
      </c>
      <c r="M24" s="72">
        <f>+L24/$D$90</f>
        <v>-9.0840577183411136E-3</v>
      </c>
      <c r="N24" s="73"/>
    </row>
    <row r="25" spans="2:14" ht="16.5" x14ac:dyDescent="0.3">
      <c r="B25" s="74" t="s">
        <v>118</v>
      </c>
      <c r="C25" s="75"/>
      <c r="D25" s="56">
        <f>'Form 2'!L15</f>
        <v>325485.91080000001</v>
      </c>
      <c r="E25" s="76"/>
      <c r="F25" s="3"/>
      <c r="G25" s="75"/>
      <c r="H25" s="58">
        <f>25200*1.07*12</f>
        <v>323568</v>
      </c>
      <c r="I25" s="76"/>
      <c r="J25" s="3"/>
      <c r="K25" s="75"/>
      <c r="L25" s="56">
        <f t="shared" ref="L25:L31" si="0">H25-D25</f>
        <v>-1917.9108000000124</v>
      </c>
      <c r="M25" s="77"/>
    </row>
    <row r="26" spans="2:14" ht="16.5" customHeight="1" x14ac:dyDescent="0.2">
      <c r="B26" s="81" t="s">
        <v>119</v>
      </c>
      <c r="C26" s="75"/>
      <c r="D26" s="79">
        <f>'Form 2'!L16</f>
        <v>24000</v>
      </c>
      <c r="E26" s="76"/>
      <c r="F26" s="3"/>
      <c r="G26" s="75"/>
      <c r="H26" s="80">
        <v>24000</v>
      </c>
      <c r="I26" s="76"/>
      <c r="J26" s="3"/>
      <c r="K26" s="75"/>
      <c r="L26" s="79">
        <f t="shared" si="0"/>
        <v>0</v>
      </c>
      <c r="M26" s="76"/>
    </row>
    <row r="27" spans="2:14" ht="16.5" customHeight="1" x14ac:dyDescent="0.3">
      <c r="B27" s="78" t="s">
        <v>62</v>
      </c>
      <c r="C27" s="75"/>
      <c r="D27" s="79">
        <f>'Form 2'!L17</f>
        <v>0</v>
      </c>
      <c r="E27" s="76"/>
      <c r="F27" s="3"/>
      <c r="G27" s="75"/>
      <c r="H27" s="80">
        <v>0</v>
      </c>
      <c r="I27" s="76"/>
      <c r="J27" s="3"/>
      <c r="K27" s="75"/>
      <c r="L27" s="79">
        <f t="shared" si="0"/>
        <v>0</v>
      </c>
      <c r="M27" s="77"/>
    </row>
    <row r="28" spans="2:14" ht="16.5" x14ac:dyDescent="0.3">
      <c r="B28" s="74" t="s">
        <v>120</v>
      </c>
      <c r="C28" s="75"/>
      <c r="D28" s="79">
        <f>'Form 2'!L19</f>
        <v>1143755</v>
      </c>
      <c r="E28" s="76"/>
      <c r="F28" s="3"/>
      <c r="G28" s="75"/>
      <c r="H28" s="80">
        <v>1121723</v>
      </c>
      <c r="I28" s="76"/>
      <c r="J28" s="3"/>
      <c r="K28" s="75"/>
      <c r="L28" s="79">
        <f t="shared" si="0"/>
        <v>-22032</v>
      </c>
      <c r="M28" s="77"/>
    </row>
    <row r="29" spans="2:14" ht="16.5" x14ac:dyDescent="0.3">
      <c r="B29" s="74" t="s">
        <v>121</v>
      </c>
      <c r="C29" s="75"/>
      <c r="D29" s="79">
        <f>'Form 2'!L18</f>
        <v>25485.474000000002</v>
      </c>
      <c r="E29" s="76"/>
      <c r="F29" s="3"/>
      <c r="G29" s="75"/>
      <c r="H29" s="80">
        <v>25485</v>
      </c>
      <c r="I29" s="76"/>
      <c r="J29" s="3"/>
      <c r="K29" s="75"/>
      <c r="L29" s="79">
        <f t="shared" si="0"/>
        <v>-0.47400000000197906</v>
      </c>
      <c r="M29" s="77"/>
    </row>
    <row r="30" spans="2:14" ht="16.5" x14ac:dyDescent="0.3">
      <c r="B30" s="74" t="s">
        <v>122</v>
      </c>
      <c r="C30" s="75"/>
      <c r="D30" s="79">
        <f>'Form 2'!L20</f>
        <v>0</v>
      </c>
      <c r="E30" s="76"/>
      <c r="F30" s="3"/>
      <c r="G30" s="75"/>
      <c r="H30" s="80">
        <v>3600</v>
      </c>
      <c r="I30" s="76"/>
      <c r="J30" s="3"/>
      <c r="K30" s="75"/>
      <c r="L30" s="79">
        <f t="shared" si="0"/>
        <v>3600</v>
      </c>
      <c r="M30" s="77"/>
    </row>
    <row r="31" spans="2:14" ht="2.25" customHeight="1" x14ac:dyDescent="0.3">
      <c r="B31" s="74" t="s">
        <v>123</v>
      </c>
      <c r="C31" s="75"/>
      <c r="D31" s="60"/>
      <c r="E31" s="76"/>
      <c r="F31" s="3"/>
      <c r="G31" s="75"/>
      <c r="H31" s="61"/>
      <c r="I31" s="76"/>
      <c r="J31" s="3"/>
      <c r="K31" s="75"/>
      <c r="L31" s="60">
        <f t="shared" si="0"/>
        <v>0</v>
      </c>
      <c r="M31" s="77"/>
    </row>
    <row r="32" spans="2:14" ht="6.75" customHeight="1" x14ac:dyDescent="0.3">
      <c r="B32" s="50"/>
      <c r="C32" s="51"/>
      <c r="D32" s="52"/>
      <c r="E32" s="77"/>
      <c r="G32" s="51"/>
      <c r="H32" s="52"/>
      <c r="I32" s="77"/>
      <c r="K32" s="51"/>
      <c r="L32" s="52"/>
      <c r="M32" s="77"/>
    </row>
    <row r="33" spans="2:14" ht="15" x14ac:dyDescent="0.2">
      <c r="B33" s="54" t="s">
        <v>5</v>
      </c>
      <c r="C33" s="63"/>
      <c r="D33" s="71">
        <f>'Form 2'!L22</f>
        <v>120000</v>
      </c>
      <c r="E33" s="72">
        <f>+D33/$D$90</f>
        <v>5.3565912237734825E-2</v>
      </c>
      <c r="G33" s="63"/>
      <c r="H33" s="82">
        <f>10710*12</f>
        <v>128520</v>
      </c>
      <c r="I33" s="59">
        <f>+H33/$H$90</f>
        <v>5.7277039131114274E-2</v>
      </c>
      <c r="K33" s="63"/>
      <c r="L33" s="71">
        <f>H33-D33</f>
        <v>8520</v>
      </c>
      <c r="M33" s="72">
        <f>+L33/$D$90</f>
        <v>3.8031797688791729E-3</v>
      </c>
      <c r="N33" s="73"/>
    </row>
    <row r="34" spans="2:14" ht="15" x14ac:dyDescent="0.2">
      <c r="B34" s="54" t="s">
        <v>124</v>
      </c>
      <c r="C34" s="63"/>
      <c r="D34" s="71">
        <f>'Form 2'!L23</f>
        <v>16266.739200000002</v>
      </c>
      <c r="E34" s="72">
        <f>+D34/$D$90</f>
        <v>7.2611893698443413E-3</v>
      </c>
      <c r="G34" s="63"/>
      <c r="H34" s="82">
        <f>1000*12+(1405*1.07)*12</f>
        <v>30040.2</v>
      </c>
      <c r="I34" s="59">
        <f>+H34/$H$90</f>
        <v>1.3387906247327257E-2</v>
      </c>
      <c r="K34" s="63"/>
      <c r="L34" s="71">
        <f>H34-D34</f>
        <v>13773.460799999999</v>
      </c>
      <c r="M34" s="72">
        <f>+L34/$D$90</f>
        <v>6.1482332701890069E-3</v>
      </c>
      <c r="N34" s="73"/>
    </row>
    <row r="35" spans="2:14" ht="15" x14ac:dyDescent="0.2">
      <c r="B35" s="54" t="s">
        <v>125</v>
      </c>
      <c r="C35" s="63"/>
      <c r="D35" s="71">
        <v>0</v>
      </c>
      <c r="E35" s="72">
        <f>+D35/$D$90</f>
        <v>0</v>
      </c>
      <c r="G35" s="63"/>
      <c r="H35" s="82"/>
      <c r="I35" s="59">
        <f>+H35/$H$90</f>
        <v>0</v>
      </c>
      <c r="K35" s="63"/>
      <c r="L35" s="71">
        <f>H35-D35</f>
        <v>0</v>
      </c>
      <c r="M35" s="72">
        <f>+L35/$D$90</f>
        <v>0</v>
      </c>
      <c r="N35" s="73"/>
    </row>
    <row r="36" spans="2:14" ht="6.75" customHeight="1" x14ac:dyDescent="0.2">
      <c r="B36" s="83"/>
      <c r="C36" s="63"/>
      <c r="D36" s="71"/>
      <c r="E36" s="72"/>
      <c r="G36" s="63"/>
      <c r="H36" s="71"/>
      <c r="I36" s="72"/>
      <c r="K36" s="63"/>
      <c r="L36" s="71"/>
      <c r="M36" s="72"/>
    </row>
    <row r="37" spans="2:14" ht="15" x14ac:dyDescent="0.2">
      <c r="B37" s="54" t="s">
        <v>26</v>
      </c>
      <c r="C37" s="63"/>
      <c r="D37" s="71">
        <f>SUM(D38:D68)</f>
        <v>146925.92147100001</v>
      </c>
      <c r="E37" s="72">
        <f>+D37/$D$90</f>
        <v>6.5585175124699219E-2</v>
      </c>
      <c r="G37" s="63"/>
      <c r="H37" s="71">
        <f>SUM(H38:H68)</f>
        <v>148780.87</v>
      </c>
      <c r="I37" s="59">
        <f>+H37/$H$90</f>
        <v>6.6306627084899039E-2</v>
      </c>
      <c r="K37" s="63"/>
      <c r="L37" s="71">
        <f>SUM(L38:L68)</f>
        <v>1854.9485289999793</v>
      </c>
      <c r="M37" s="72">
        <f>+L37/$D$90</f>
        <v>8.2801675091606836E-4</v>
      </c>
      <c r="N37" s="73"/>
    </row>
    <row r="38" spans="2:14" ht="16.5" x14ac:dyDescent="0.3">
      <c r="B38" s="74" t="s">
        <v>35</v>
      </c>
      <c r="C38" s="51"/>
      <c r="D38" s="56">
        <f>'Form 2'!L29</f>
        <v>0</v>
      </c>
      <c r="E38" s="76"/>
      <c r="F38" s="3"/>
      <c r="G38" s="75"/>
      <c r="H38" s="58">
        <f>26136+1000+1000+1000</f>
        <v>29136</v>
      </c>
      <c r="I38" s="76"/>
      <c r="J38" s="3"/>
      <c r="K38" s="75"/>
      <c r="L38" s="56">
        <f t="shared" ref="L38:L68" si="1">H38-D38</f>
        <v>29136</v>
      </c>
      <c r="M38" s="77"/>
    </row>
    <row r="39" spans="2:14" ht="16.5" x14ac:dyDescent="0.3">
      <c r="B39" s="74" t="s">
        <v>183</v>
      </c>
      <c r="C39" s="51"/>
      <c r="D39" s="79">
        <f>'Form 2'!L30</f>
        <v>26126.251632000003</v>
      </c>
      <c r="E39" s="76"/>
      <c r="F39" s="3"/>
      <c r="G39" s="75"/>
      <c r="H39" s="80">
        <v>0</v>
      </c>
      <c r="I39" s="76"/>
      <c r="J39" s="3"/>
      <c r="K39" s="75"/>
      <c r="L39" s="79">
        <f t="shared" si="1"/>
        <v>-26126.251632000003</v>
      </c>
      <c r="M39" s="77"/>
    </row>
    <row r="40" spans="2:14" ht="16.5" hidden="1" x14ac:dyDescent="0.3">
      <c r="B40" s="74" t="s">
        <v>126</v>
      </c>
      <c r="C40" s="51"/>
      <c r="D40" s="79">
        <f>'Form 2'!L32</f>
        <v>0</v>
      </c>
      <c r="E40" s="76"/>
      <c r="F40" s="3"/>
      <c r="G40" s="75"/>
      <c r="H40" s="80"/>
      <c r="I40" s="76"/>
      <c r="J40" s="3"/>
      <c r="K40" s="75"/>
      <c r="L40" s="79">
        <f t="shared" si="1"/>
        <v>0</v>
      </c>
      <c r="M40" s="77"/>
    </row>
    <row r="41" spans="2:14" ht="16.5" x14ac:dyDescent="0.3">
      <c r="B41" s="74" t="s">
        <v>32</v>
      </c>
      <c r="C41" s="51"/>
      <c r="D41" s="79">
        <f>'Form 2'!L31</f>
        <v>13197.388239000004</v>
      </c>
      <c r="E41" s="76"/>
      <c r="F41" s="3"/>
      <c r="G41" s="75"/>
      <c r="H41" s="80">
        <v>13197</v>
      </c>
      <c r="I41" s="76"/>
      <c r="J41" s="3"/>
      <c r="K41" s="75"/>
      <c r="L41" s="79">
        <f t="shared" si="1"/>
        <v>-0.38823900000352296</v>
      </c>
      <c r="M41" s="77"/>
    </row>
    <row r="42" spans="2:14" ht="16.5" x14ac:dyDescent="0.3">
      <c r="B42" s="74" t="s">
        <v>19</v>
      </c>
      <c r="C42" s="51"/>
      <c r="D42" s="79">
        <f>'Form 2'!L33</f>
        <v>6869.4000000000005</v>
      </c>
      <c r="E42" s="76"/>
      <c r="F42" s="3"/>
      <c r="G42" s="75"/>
      <c r="H42" s="80">
        <v>6869</v>
      </c>
      <c r="I42" s="76"/>
      <c r="J42" s="3"/>
      <c r="K42" s="75"/>
      <c r="L42" s="79">
        <f t="shared" si="1"/>
        <v>-0.4000000000005457</v>
      </c>
      <c r="M42" s="77"/>
    </row>
    <row r="43" spans="2:14" ht="16.5" x14ac:dyDescent="0.3">
      <c r="B43" s="74" t="s">
        <v>127</v>
      </c>
      <c r="C43" s="51"/>
      <c r="D43" s="79">
        <f>'Form 2'!L51</f>
        <v>3434.7000000000003</v>
      </c>
      <c r="E43" s="76"/>
      <c r="F43" s="3"/>
      <c r="G43" s="75"/>
      <c r="H43" s="80">
        <v>0</v>
      </c>
      <c r="I43" s="76"/>
      <c r="J43" s="3"/>
      <c r="K43" s="75"/>
      <c r="L43" s="79">
        <f t="shared" si="1"/>
        <v>-3434.7000000000003</v>
      </c>
      <c r="M43" s="77"/>
    </row>
    <row r="44" spans="2:14" ht="16.5" hidden="1" x14ac:dyDescent="0.3">
      <c r="B44" s="74" t="s">
        <v>128</v>
      </c>
      <c r="C44" s="51"/>
      <c r="D44" s="79">
        <f>'Form 2'!L43</f>
        <v>0</v>
      </c>
      <c r="E44" s="76"/>
      <c r="F44" s="3"/>
      <c r="G44" s="75"/>
      <c r="H44" s="80"/>
      <c r="I44" s="76"/>
      <c r="J44" s="3"/>
      <c r="K44" s="75"/>
      <c r="L44" s="79">
        <f t="shared" si="1"/>
        <v>0</v>
      </c>
      <c r="M44" s="77"/>
    </row>
    <row r="45" spans="2:14" ht="16.5" x14ac:dyDescent="0.3">
      <c r="B45" s="74" t="s">
        <v>129</v>
      </c>
      <c r="C45" s="51"/>
      <c r="D45" s="79">
        <f>'Form 2'!L34</f>
        <v>6917.4858000000013</v>
      </c>
      <c r="E45" s="76"/>
      <c r="F45" s="3"/>
      <c r="G45" s="75"/>
      <c r="H45" s="80">
        <f>648*1.07*12</f>
        <v>8320.32</v>
      </c>
      <c r="I45" s="76"/>
      <c r="J45" s="3"/>
      <c r="K45" s="75"/>
      <c r="L45" s="79">
        <f t="shared" si="1"/>
        <v>1402.8341999999984</v>
      </c>
      <c r="M45" s="77"/>
    </row>
    <row r="46" spans="2:14" ht="16.5" hidden="1" x14ac:dyDescent="0.3">
      <c r="B46" s="74" t="s">
        <v>130</v>
      </c>
      <c r="C46" s="51"/>
      <c r="D46" s="79">
        <v>0</v>
      </c>
      <c r="E46" s="76"/>
      <c r="F46" s="3"/>
      <c r="G46" s="75"/>
      <c r="H46" s="80"/>
      <c r="I46" s="76"/>
      <c r="J46" s="3"/>
      <c r="K46" s="75"/>
      <c r="L46" s="79">
        <f t="shared" si="1"/>
        <v>0</v>
      </c>
      <c r="M46" s="77"/>
    </row>
    <row r="47" spans="2:14" ht="16.5" hidden="1" x14ac:dyDescent="0.3">
      <c r="B47" s="74" t="s">
        <v>131</v>
      </c>
      <c r="C47" s="51"/>
      <c r="D47" s="79">
        <v>0</v>
      </c>
      <c r="E47" s="76"/>
      <c r="F47" s="3"/>
      <c r="G47" s="75"/>
      <c r="H47" s="80"/>
      <c r="I47" s="76"/>
      <c r="J47" s="3"/>
      <c r="K47" s="75"/>
      <c r="L47" s="79">
        <f t="shared" si="1"/>
        <v>0</v>
      </c>
      <c r="M47" s="77"/>
    </row>
    <row r="48" spans="2:14" ht="16.5" x14ac:dyDescent="0.3">
      <c r="B48" s="74" t="s">
        <v>50</v>
      </c>
      <c r="C48" s="51"/>
      <c r="D48" s="79">
        <f>'Form 2'!L35</f>
        <v>6869.4000000000005</v>
      </c>
      <c r="E48" s="76"/>
      <c r="F48" s="3"/>
      <c r="G48" s="75"/>
      <c r="H48" s="80">
        <f>6869-0.45</f>
        <v>6868.55</v>
      </c>
      <c r="I48" s="76"/>
      <c r="J48" s="3"/>
      <c r="K48" s="75"/>
      <c r="L48" s="79">
        <f t="shared" si="1"/>
        <v>-0.8500000000003638</v>
      </c>
      <c r="M48" s="77"/>
    </row>
    <row r="49" spans="2:13" ht="16.5" hidden="1" x14ac:dyDescent="0.3">
      <c r="B49" s="74" t="s">
        <v>64</v>
      </c>
      <c r="C49" s="51"/>
      <c r="D49" s="79">
        <f>'Form 2'!L36</f>
        <v>0</v>
      </c>
      <c r="E49" s="76"/>
      <c r="F49" s="3"/>
      <c r="G49" s="75"/>
      <c r="H49" s="80"/>
      <c r="I49" s="76"/>
      <c r="J49" s="3"/>
      <c r="K49" s="75"/>
      <c r="L49" s="79">
        <f t="shared" si="1"/>
        <v>0</v>
      </c>
      <c r="M49" s="77"/>
    </row>
    <row r="50" spans="2:13" ht="16.5" hidden="1" x14ac:dyDescent="0.3">
      <c r="B50" s="74" t="s">
        <v>132</v>
      </c>
      <c r="C50" s="51"/>
      <c r="D50" s="79">
        <f>'Form 2'!L37</f>
        <v>0</v>
      </c>
      <c r="E50" s="76"/>
      <c r="F50" s="3"/>
      <c r="G50" s="75"/>
      <c r="H50" s="80"/>
      <c r="I50" s="76"/>
      <c r="J50" s="3"/>
      <c r="K50" s="75"/>
      <c r="L50" s="79">
        <f t="shared" si="1"/>
        <v>0</v>
      </c>
      <c r="M50" s="77"/>
    </row>
    <row r="51" spans="2:13" ht="16.5" x14ac:dyDescent="0.3">
      <c r="B51" s="74" t="s">
        <v>25</v>
      </c>
      <c r="C51" s="51"/>
      <c r="D51" s="79">
        <f>'Form 2'!L38</f>
        <v>17173.500000000004</v>
      </c>
      <c r="E51" s="76"/>
      <c r="F51" s="3"/>
      <c r="G51" s="75"/>
      <c r="H51" s="80">
        <v>17174</v>
      </c>
      <c r="I51" s="76"/>
      <c r="J51" s="3"/>
      <c r="K51" s="75"/>
      <c r="L51" s="79">
        <f t="shared" si="1"/>
        <v>0.49999999999636202</v>
      </c>
      <c r="M51" s="77"/>
    </row>
    <row r="52" spans="2:13" ht="16.5" hidden="1" x14ac:dyDescent="0.3">
      <c r="B52" s="74" t="s">
        <v>33</v>
      </c>
      <c r="C52" s="51"/>
      <c r="D52" s="79">
        <f>'Form 2'!L40</f>
        <v>0</v>
      </c>
      <c r="E52" s="76"/>
      <c r="F52" s="3"/>
      <c r="G52" s="75"/>
      <c r="H52" s="80"/>
      <c r="I52" s="76"/>
      <c r="J52" s="3"/>
      <c r="K52" s="75"/>
      <c r="L52" s="79">
        <f t="shared" si="1"/>
        <v>0</v>
      </c>
      <c r="M52" s="77"/>
    </row>
    <row r="53" spans="2:13" ht="16.5" x14ac:dyDescent="0.3">
      <c r="B53" s="74" t="s">
        <v>37</v>
      </c>
      <c r="C53" s="51"/>
      <c r="D53" s="79">
        <f>'Form 2'!L41</f>
        <v>24042.9</v>
      </c>
      <c r="E53" s="76"/>
      <c r="F53" s="3"/>
      <c r="G53" s="75"/>
      <c r="H53" s="80">
        <v>24043</v>
      </c>
      <c r="I53" s="76"/>
      <c r="J53" s="3"/>
      <c r="K53" s="75"/>
      <c r="L53" s="79">
        <f t="shared" si="1"/>
        <v>9.9999999998544808E-2</v>
      </c>
      <c r="M53" s="77"/>
    </row>
    <row r="54" spans="2:13" ht="16.5" hidden="1" x14ac:dyDescent="0.3">
      <c r="B54" s="74" t="s">
        <v>133</v>
      </c>
      <c r="C54" s="51"/>
      <c r="D54" s="79">
        <v>0</v>
      </c>
      <c r="E54" s="76"/>
      <c r="F54" s="3"/>
      <c r="G54" s="75"/>
      <c r="H54" s="80"/>
      <c r="I54" s="76"/>
      <c r="J54" s="3"/>
      <c r="K54" s="75"/>
      <c r="L54" s="79">
        <f t="shared" si="1"/>
        <v>0</v>
      </c>
      <c r="M54" s="77"/>
    </row>
    <row r="55" spans="2:13" ht="16.5" hidden="1" x14ac:dyDescent="0.3">
      <c r="B55" s="74" t="s">
        <v>66</v>
      </c>
      <c r="C55" s="51"/>
      <c r="D55" s="79">
        <v>0</v>
      </c>
      <c r="E55" s="76"/>
      <c r="F55" s="3"/>
      <c r="G55" s="75"/>
      <c r="H55" s="80"/>
      <c r="I55" s="76"/>
      <c r="J55" s="3"/>
      <c r="K55" s="75"/>
      <c r="L55" s="79">
        <f t="shared" si="1"/>
        <v>0</v>
      </c>
      <c r="M55" s="77"/>
    </row>
    <row r="56" spans="2:13" ht="16.5" hidden="1" x14ac:dyDescent="0.3">
      <c r="B56" s="74" t="s">
        <v>134</v>
      </c>
      <c r="C56" s="51"/>
      <c r="D56" s="79">
        <v>0</v>
      </c>
      <c r="E56" s="76"/>
      <c r="F56" s="3"/>
      <c r="G56" s="75"/>
      <c r="H56" s="80"/>
      <c r="I56" s="76"/>
      <c r="J56" s="3"/>
      <c r="K56" s="75"/>
      <c r="L56" s="79">
        <f t="shared" si="1"/>
        <v>0</v>
      </c>
      <c r="M56" s="77"/>
    </row>
    <row r="57" spans="2:13" ht="16.5" hidden="1" x14ac:dyDescent="0.3">
      <c r="B57" s="74" t="s">
        <v>135</v>
      </c>
      <c r="C57" s="51"/>
      <c r="D57" s="79">
        <v>0</v>
      </c>
      <c r="E57" s="76"/>
      <c r="F57" s="3"/>
      <c r="G57" s="75"/>
      <c r="H57" s="80"/>
      <c r="I57" s="76"/>
      <c r="J57" s="3"/>
      <c r="K57" s="75"/>
      <c r="L57" s="79">
        <f t="shared" si="1"/>
        <v>0</v>
      </c>
      <c r="M57" s="77"/>
    </row>
    <row r="58" spans="2:13" ht="16.5" hidden="1" x14ac:dyDescent="0.3">
      <c r="B58" s="74" t="s">
        <v>63</v>
      </c>
      <c r="C58" s="51"/>
      <c r="D58" s="79">
        <v>0</v>
      </c>
      <c r="E58" s="76"/>
      <c r="F58" s="3"/>
      <c r="G58" s="75"/>
      <c r="H58" s="80"/>
      <c r="I58" s="76"/>
      <c r="J58" s="3"/>
      <c r="K58" s="75"/>
      <c r="L58" s="79">
        <f t="shared" si="1"/>
        <v>0</v>
      </c>
      <c r="M58" s="77"/>
    </row>
    <row r="59" spans="2:13" ht="16.5" hidden="1" x14ac:dyDescent="0.3">
      <c r="B59" s="74" t="s">
        <v>136</v>
      </c>
      <c r="C59" s="51"/>
      <c r="D59" s="79">
        <v>0</v>
      </c>
      <c r="E59" s="76"/>
      <c r="F59" s="3"/>
      <c r="G59" s="75"/>
      <c r="H59" s="80"/>
      <c r="I59" s="76"/>
      <c r="J59" s="3"/>
      <c r="K59" s="75"/>
      <c r="L59" s="79">
        <f t="shared" si="1"/>
        <v>0</v>
      </c>
      <c r="M59" s="77"/>
    </row>
    <row r="60" spans="2:13" ht="16.5" x14ac:dyDescent="0.3">
      <c r="B60" s="74" t="s">
        <v>137</v>
      </c>
      <c r="C60" s="51"/>
      <c r="D60" s="79">
        <f>'Form 2'!L47</f>
        <v>4121.6400000000003</v>
      </c>
      <c r="E60" s="76"/>
      <c r="F60" s="3"/>
      <c r="G60" s="75"/>
      <c r="H60" s="80">
        <v>5000</v>
      </c>
      <c r="I60" s="76"/>
      <c r="J60" s="3"/>
      <c r="K60" s="75"/>
      <c r="L60" s="79">
        <f t="shared" si="1"/>
        <v>878.35999999999967</v>
      </c>
      <c r="M60" s="77"/>
    </row>
    <row r="61" spans="2:13" ht="16.5" hidden="1" x14ac:dyDescent="0.3">
      <c r="B61" s="74" t="s">
        <v>138</v>
      </c>
      <c r="C61" s="51"/>
      <c r="D61" s="79">
        <v>0</v>
      </c>
      <c r="E61" s="76"/>
      <c r="F61" s="3"/>
      <c r="G61" s="75"/>
      <c r="H61" s="80"/>
      <c r="I61" s="76"/>
      <c r="J61" s="3"/>
      <c r="K61" s="75"/>
      <c r="L61" s="79">
        <f t="shared" si="1"/>
        <v>0</v>
      </c>
      <c r="M61" s="77"/>
    </row>
    <row r="62" spans="2:13" ht="16.5" hidden="1" x14ac:dyDescent="0.3">
      <c r="B62" s="74" t="s">
        <v>52</v>
      </c>
      <c r="C62" s="51"/>
      <c r="D62" s="79">
        <v>0</v>
      </c>
      <c r="E62" s="76"/>
      <c r="F62" s="3"/>
      <c r="G62" s="75"/>
      <c r="H62" s="80"/>
      <c r="I62" s="76"/>
      <c r="J62" s="3"/>
      <c r="K62" s="75"/>
      <c r="L62" s="79">
        <f t="shared" si="1"/>
        <v>0</v>
      </c>
      <c r="M62" s="77"/>
    </row>
    <row r="63" spans="2:13" ht="16.5" hidden="1" x14ac:dyDescent="0.3">
      <c r="B63" s="74" t="s">
        <v>54</v>
      </c>
      <c r="C63" s="51"/>
      <c r="D63" s="79">
        <v>0</v>
      </c>
      <c r="E63" s="76"/>
      <c r="F63" s="3"/>
      <c r="G63" s="75"/>
      <c r="H63" s="80"/>
      <c r="I63" s="76"/>
      <c r="J63" s="3"/>
      <c r="K63" s="75"/>
      <c r="L63" s="79">
        <f t="shared" si="1"/>
        <v>0</v>
      </c>
      <c r="M63" s="77"/>
    </row>
    <row r="64" spans="2:13" ht="16.5" x14ac:dyDescent="0.3">
      <c r="B64" s="74" t="s">
        <v>139</v>
      </c>
      <c r="C64" s="51"/>
      <c r="D64" s="79">
        <f>'Form 2'!L50</f>
        <v>1602.8600000000001</v>
      </c>
      <c r="E64" s="76"/>
      <c r="F64" s="3"/>
      <c r="G64" s="75"/>
      <c r="H64" s="80">
        <v>1603</v>
      </c>
      <c r="I64" s="76"/>
      <c r="J64" s="3"/>
      <c r="K64" s="75"/>
      <c r="L64" s="79">
        <f t="shared" si="1"/>
        <v>0.13999999999987267</v>
      </c>
      <c r="M64" s="77"/>
    </row>
    <row r="65" spans="2:14" ht="16.5" x14ac:dyDescent="0.3">
      <c r="B65" s="74" t="s">
        <v>140</v>
      </c>
      <c r="C65" s="51"/>
      <c r="D65" s="79">
        <f>'Form 2'!L52</f>
        <v>36570.395800000006</v>
      </c>
      <c r="E65" s="76"/>
      <c r="F65" s="3"/>
      <c r="G65" s="75"/>
      <c r="H65" s="80">
        <v>36570</v>
      </c>
      <c r="I65" s="76"/>
      <c r="J65" s="3"/>
      <c r="K65" s="75"/>
      <c r="L65" s="79">
        <f t="shared" si="1"/>
        <v>-0.39580000000569271</v>
      </c>
      <c r="M65" s="77"/>
    </row>
    <row r="66" spans="2:14" ht="16.5" hidden="1" x14ac:dyDescent="0.3">
      <c r="B66" s="74" t="s">
        <v>70</v>
      </c>
      <c r="C66" s="51"/>
      <c r="D66" s="79">
        <v>0</v>
      </c>
      <c r="E66" s="76"/>
      <c r="F66" s="3"/>
      <c r="G66" s="75"/>
      <c r="H66" s="80"/>
      <c r="I66" s="76"/>
      <c r="J66" s="3"/>
      <c r="K66" s="75"/>
      <c r="L66" s="79">
        <f t="shared" si="1"/>
        <v>0</v>
      </c>
      <c r="M66" s="77"/>
    </row>
    <row r="67" spans="2:14" ht="16.5" hidden="1" x14ac:dyDescent="0.3">
      <c r="B67" s="74" t="s">
        <v>141</v>
      </c>
      <c r="C67" s="51"/>
      <c r="D67" s="79">
        <v>0</v>
      </c>
      <c r="E67" s="76"/>
      <c r="F67" s="3"/>
      <c r="G67" s="75"/>
      <c r="H67" s="80"/>
      <c r="I67" s="76"/>
      <c r="J67" s="3"/>
      <c r="K67" s="75"/>
      <c r="L67" s="79">
        <f t="shared" si="1"/>
        <v>0</v>
      </c>
      <c r="M67" s="77"/>
    </row>
    <row r="68" spans="2:14" ht="1.5" customHeight="1" x14ac:dyDescent="0.3">
      <c r="B68" s="74" t="s">
        <v>142</v>
      </c>
      <c r="C68" s="51"/>
      <c r="D68" s="60"/>
      <c r="E68" s="76"/>
      <c r="F68" s="3"/>
      <c r="G68" s="75"/>
      <c r="H68" s="61"/>
      <c r="I68" s="76"/>
      <c r="J68" s="3"/>
      <c r="K68" s="75"/>
      <c r="L68" s="60">
        <f t="shared" si="1"/>
        <v>0</v>
      </c>
      <c r="M68" s="77"/>
    </row>
    <row r="69" spans="2:14" ht="6.75" hidden="1" customHeight="1" x14ac:dyDescent="0.3">
      <c r="B69" s="50"/>
      <c r="C69" s="51"/>
      <c r="D69" s="52"/>
      <c r="E69" s="77"/>
      <c r="G69" s="51"/>
      <c r="H69" s="52"/>
      <c r="I69" s="77"/>
      <c r="K69" s="51"/>
      <c r="L69" s="52"/>
      <c r="M69" s="77"/>
    </row>
    <row r="70" spans="2:14" ht="15.75" hidden="1" x14ac:dyDescent="0.25">
      <c r="B70" s="54" t="s">
        <v>143</v>
      </c>
      <c r="C70" s="51"/>
      <c r="D70" s="71">
        <f>SUM(D71:D75)</f>
        <v>0</v>
      </c>
      <c r="E70" s="72">
        <f>+D70/$D$90</f>
        <v>0</v>
      </c>
      <c r="G70" s="51"/>
      <c r="H70" s="71">
        <f>SUM(H71:H75)</f>
        <v>0</v>
      </c>
      <c r="I70" s="59">
        <f>+H70/$H$90</f>
        <v>0</v>
      </c>
      <c r="K70" s="51"/>
      <c r="L70" s="71">
        <f>SUM(L71:L75)</f>
        <v>0</v>
      </c>
      <c r="M70" s="72">
        <f>+L70/$D$90</f>
        <v>0</v>
      </c>
      <c r="N70" s="73"/>
    </row>
    <row r="71" spans="2:14" ht="16.5" hidden="1" x14ac:dyDescent="0.3">
      <c r="B71" s="84" t="s">
        <v>58</v>
      </c>
      <c r="C71" s="51"/>
      <c r="D71" s="56">
        <v>0</v>
      </c>
      <c r="E71" s="76"/>
      <c r="F71" s="3"/>
      <c r="G71" s="75"/>
      <c r="H71" s="58"/>
      <c r="I71" s="76"/>
      <c r="J71" s="3"/>
      <c r="K71" s="75"/>
      <c r="L71" s="56">
        <f>H71-D71</f>
        <v>0</v>
      </c>
      <c r="M71" s="77"/>
    </row>
    <row r="72" spans="2:14" ht="16.5" hidden="1" x14ac:dyDescent="0.3">
      <c r="B72" s="84" t="s">
        <v>58</v>
      </c>
      <c r="C72" s="51"/>
      <c r="D72" s="79">
        <v>0</v>
      </c>
      <c r="E72" s="76"/>
      <c r="F72" s="3"/>
      <c r="G72" s="75"/>
      <c r="H72" s="80"/>
      <c r="I72" s="76"/>
      <c r="J72" s="3"/>
      <c r="K72" s="75"/>
      <c r="L72" s="79">
        <f>H72-D72</f>
        <v>0</v>
      </c>
      <c r="M72" s="77"/>
    </row>
    <row r="73" spans="2:14" ht="16.5" hidden="1" x14ac:dyDescent="0.3">
      <c r="B73" s="84" t="s">
        <v>58</v>
      </c>
      <c r="C73" s="51"/>
      <c r="D73" s="79">
        <v>0</v>
      </c>
      <c r="E73" s="76"/>
      <c r="F73" s="3"/>
      <c r="G73" s="75"/>
      <c r="H73" s="80"/>
      <c r="I73" s="76"/>
      <c r="J73" s="3"/>
      <c r="K73" s="75"/>
      <c r="L73" s="79">
        <f>H73-D73</f>
        <v>0</v>
      </c>
      <c r="M73" s="77"/>
    </row>
    <row r="74" spans="2:14" ht="16.5" hidden="1" x14ac:dyDescent="0.3">
      <c r="B74" s="84" t="s">
        <v>58</v>
      </c>
      <c r="C74" s="51"/>
      <c r="D74" s="79">
        <v>0</v>
      </c>
      <c r="E74" s="76"/>
      <c r="F74" s="3"/>
      <c r="G74" s="75"/>
      <c r="H74" s="80"/>
      <c r="I74" s="76"/>
      <c r="J74" s="3"/>
      <c r="K74" s="75"/>
      <c r="L74" s="79">
        <f>H74-D74</f>
        <v>0</v>
      </c>
      <c r="M74" s="77"/>
    </row>
    <row r="75" spans="2:14" ht="16.5" hidden="1" x14ac:dyDescent="0.3">
      <c r="B75" s="84" t="s">
        <v>58</v>
      </c>
      <c r="C75" s="51"/>
      <c r="D75" s="60">
        <v>0</v>
      </c>
      <c r="E75" s="76"/>
      <c r="F75" s="3"/>
      <c r="G75" s="75"/>
      <c r="H75" s="61"/>
      <c r="I75" s="76"/>
      <c r="J75" s="3"/>
      <c r="K75" s="75"/>
      <c r="L75" s="60">
        <f>H75-D75</f>
        <v>0</v>
      </c>
      <c r="M75" s="77"/>
    </row>
    <row r="76" spans="2:14" ht="6.75" customHeight="1" x14ac:dyDescent="0.3">
      <c r="B76" s="85"/>
      <c r="C76" s="51"/>
      <c r="D76" s="52"/>
      <c r="E76" s="86"/>
      <c r="G76" s="51"/>
      <c r="H76" s="52"/>
      <c r="I76" s="86"/>
      <c r="K76" s="51"/>
      <c r="L76" s="52"/>
      <c r="M76" s="86"/>
    </row>
    <row r="77" spans="2:14" ht="15.75" x14ac:dyDescent="0.25">
      <c r="B77" s="54" t="s">
        <v>75</v>
      </c>
      <c r="C77" s="51"/>
      <c r="D77" s="71">
        <f>SUM(D78:D86)</f>
        <v>20000</v>
      </c>
      <c r="E77" s="72">
        <f>+D77/$D$90</f>
        <v>8.9276520396224714E-3</v>
      </c>
      <c r="G77" s="51"/>
      <c r="H77" s="71">
        <f>SUM(H78:H86)</f>
        <v>20000</v>
      </c>
      <c r="I77" s="59">
        <f>+H77/$H$90</f>
        <v>8.9133269734071388E-3</v>
      </c>
      <c r="K77" s="51"/>
      <c r="L77" s="71">
        <f>SUM(L78:L86)</f>
        <v>0</v>
      </c>
      <c r="M77" s="72">
        <f>+L77/$D$90</f>
        <v>0</v>
      </c>
      <c r="N77" s="73"/>
    </row>
    <row r="78" spans="2:14" ht="2.25" customHeight="1" x14ac:dyDescent="0.3">
      <c r="B78" s="74" t="s">
        <v>39</v>
      </c>
      <c r="C78" s="51"/>
      <c r="D78" s="56"/>
      <c r="E78" s="76"/>
      <c r="F78" s="3"/>
      <c r="G78" s="75"/>
      <c r="H78" s="58"/>
      <c r="I78" s="76"/>
      <c r="J78" s="3"/>
      <c r="K78" s="75"/>
      <c r="L78" s="56">
        <f t="shared" ref="L78:L86" si="2">H78-D78</f>
        <v>0</v>
      </c>
      <c r="M78" s="77"/>
    </row>
    <row r="79" spans="2:14" ht="16.5" hidden="1" x14ac:dyDescent="0.3">
      <c r="B79" s="74" t="s">
        <v>10</v>
      </c>
      <c r="C79" s="51"/>
      <c r="D79" s="79">
        <v>0</v>
      </c>
      <c r="E79" s="76"/>
      <c r="F79" s="3"/>
      <c r="G79" s="75"/>
      <c r="H79" s="80"/>
      <c r="I79" s="76"/>
      <c r="J79" s="3"/>
      <c r="K79" s="75"/>
      <c r="L79" s="79">
        <f t="shared" si="2"/>
        <v>0</v>
      </c>
      <c r="M79" s="77"/>
    </row>
    <row r="80" spans="2:14" ht="16.5" hidden="1" x14ac:dyDescent="0.3">
      <c r="B80" s="74" t="s">
        <v>27</v>
      </c>
      <c r="C80" s="51"/>
      <c r="D80" s="79">
        <v>0</v>
      </c>
      <c r="E80" s="76"/>
      <c r="F80" s="3"/>
      <c r="G80" s="75"/>
      <c r="H80" s="80"/>
      <c r="I80" s="76"/>
      <c r="J80" s="3"/>
      <c r="K80" s="75"/>
      <c r="L80" s="79">
        <f t="shared" si="2"/>
        <v>0</v>
      </c>
      <c r="M80" s="77"/>
    </row>
    <row r="81" spans="2:14" ht="16.5" hidden="1" x14ac:dyDescent="0.3">
      <c r="B81" s="74" t="s">
        <v>40</v>
      </c>
      <c r="C81" s="51"/>
      <c r="D81" s="79">
        <v>0</v>
      </c>
      <c r="E81" s="76"/>
      <c r="F81" s="3"/>
      <c r="G81" s="75"/>
      <c r="H81" s="80"/>
      <c r="I81" s="76"/>
      <c r="J81" s="3"/>
      <c r="K81" s="75"/>
      <c r="L81" s="79">
        <f t="shared" si="2"/>
        <v>0</v>
      </c>
      <c r="M81" s="77"/>
    </row>
    <row r="82" spans="2:14" ht="16.5" x14ac:dyDescent="0.3">
      <c r="B82" s="310" t="s">
        <v>80</v>
      </c>
      <c r="C82" s="51"/>
      <c r="D82" s="79">
        <f>'Form 2'!L76</f>
        <v>20000</v>
      </c>
      <c r="E82" s="76"/>
      <c r="F82" s="3"/>
      <c r="G82" s="75"/>
      <c r="H82" s="80">
        <v>20000</v>
      </c>
      <c r="I82" s="76"/>
      <c r="J82" s="3"/>
      <c r="K82" s="75"/>
      <c r="L82" s="79">
        <f t="shared" si="2"/>
        <v>0</v>
      </c>
      <c r="M82" s="77"/>
    </row>
    <row r="83" spans="2:14" ht="16.5" hidden="1" x14ac:dyDescent="0.3">
      <c r="B83" s="310" t="s">
        <v>74</v>
      </c>
      <c r="C83" s="51"/>
      <c r="D83" s="79">
        <v>0</v>
      </c>
      <c r="E83" s="76"/>
      <c r="F83" s="3"/>
      <c r="G83" s="75"/>
      <c r="H83" s="80"/>
      <c r="I83" s="76"/>
      <c r="J83" s="3"/>
      <c r="K83" s="75"/>
      <c r="L83" s="79">
        <f t="shared" si="2"/>
        <v>0</v>
      </c>
      <c r="M83" s="77"/>
    </row>
    <row r="84" spans="2:14" ht="16.5" hidden="1" x14ac:dyDescent="0.3">
      <c r="B84" s="310" t="s">
        <v>73</v>
      </c>
      <c r="C84" s="51"/>
      <c r="D84" s="79">
        <v>0</v>
      </c>
      <c r="E84" s="76"/>
      <c r="F84" s="3"/>
      <c r="G84" s="75"/>
      <c r="H84" s="80"/>
      <c r="I84" s="76"/>
      <c r="J84" s="3"/>
      <c r="K84" s="75"/>
      <c r="L84" s="79">
        <f t="shared" si="2"/>
        <v>0</v>
      </c>
      <c r="M84" s="77"/>
    </row>
    <row r="85" spans="2:14" ht="16.5" hidden="1" x14ac:dyDescent="0.3">
      <c r="B85" s="311" t="s">
        <v>38</v>
      </c>
      <c r="C85" s="51"/>
      <c r="D85" s="79">
        <v>0</v>
      </c>
      <c r="E85" s="76"/>
      <c r="F85" s="3"/>
      <c r="G85" s="75"/>
      <c r="H85" s="80"/>
      <c r="I85" s="76"/>
      <c r="J85" s="3"/>
      <c r="K85" s="75"/>
      <c r="L85" s="79">
        <f t="shared" si="2"/>
        <v>0</v>
      </c>
      <c r="M85" s="77"/>
    </row>
    <row r="86" spans="2:14" ht="1.5" customHeight="1" x14ac:dyDescent="0.3">
      <c r="B86" s="311" t="s">
        <v>38</v>
      </c>
      <c r="C86" s="51"/>
      <c r="D86" s="60"/>
      <c r="E86" s="76"/>
      <c r="F86" s="3"/>
      <c r="G86" s="75"/>
      <c r="H86" s="61"/>
      <c r="I86" s="76"/>
      <c r="J86" s="3"/>
      <c r="K86" s="75"/>
      <c r="L86" s="60">
        <f t="shared" si="2"/>
        <v>0</v>
      </c>
      <c r="M86" s="77"/>
    </row>
    <row r="87" spans="2:14" ht="6.75" customHeight="1" x14ac:dyDescent="0.3">
      <c r="B87" s="312"/>
      <c r="C87" s="51"/>
      <c r="D87" s="52"/>
      <c r="E87" s="77"/>
      <c r="G87" s="51"/>
      <c r="H87" s="52"/>
      <c r="I87" s="77"/>
      <c r="K87" s="51"/>
      <c r="L87" s="52"/>
      <c r="M87" s="77"/>
    </row>
    <row r="88" spans="2:14" ht="15.75" x14ac:dyDescent="0.25">
      <c r="B88" s="54" t="s">
        <v>20</v>
      </c>
      <c r="C88" s="51"/>
      <c r="D88" s="87">
        <f>ROUND(((D37+D77+D35+D34+D33+D24+D17+D70+D10)/97*3),0)</f>
        <v>67207</v>
      </c>
      <c r="E88" s="72">
        <f>+D88/$D$90</f>
        <v>3.0000035531345372E-2</v>
      </c>
      <c r="G88" s="51"/>
      <c r="H88" s="87">
        <f>ROUND(((H37+H77+H35+H34+H33+H24+H17+H70+H10+H9)/97*3),0)</f>
        <v>67207</v>
      </c>
      <c r="I88" s="59">
        <f>+H88/$H$90</f>
        <v>2.9951898295088677E-2</v>
      </c>
      <c r="K88" s="51"/>
      <c r="L88" s="87">
        <f>H88-D88</f>
        <v>0</v>
      </c>
      <c r="M88" s="72">
        <f>+L88/$D$90</f>
        <v>0</v>
      </c>
      <c r="N88" s="73"/>
    </row>
    <row r="89" spans="2:14" ht="6.75" customHeight="1" thickBot="1" x14ac:dyDescent="0.35">
      <c r="B89" s="50"/>
      <c r="C89" s="51"/>
      <c r="D89" s="71"/>
      <c r="E89" s="77"/>
      <c r="G89" s="51"/>
      <c r="H89" s="71"/>
      <c r="I89" s="77"/>
      <c r="K89" s="51"/>
      <c r="L89" s="71"/>
      <c r="M89" s="77"/>
    </row>
    <row r="90" spans="2:14" ht="18.75" thickBot="1" x14ac:dyDescent="0.3">
      <c r="B90" s="62" t="s">
        <v>11</v>
      </c>
      <c r="C90" s="63"/>
      <c r="D90" s="64">
        <f>D35+D34+D33+D24+D17+D37+D88+D77+D70</f>
        <v>2240230.6800529999</v>
      </c>
      <c r="E90" s="88">
        <f>SUM(E17:E89)</f>
        <v>1</v>
      </c>
      <c r="G90" s="63"/>
      <c r="H90" s="64">
        <f>H35+H34+H33+H24+H17+H37+H88+H77+H70</f>
        <v>2243831.0699999998</v>
      </c>
      <c r="I90" s="88">
        <f>SUM(I17:I89)</f>
        <v>1</v>
      </c>
      <c r="K90" s="63"/>
      <c r="L90" s="64">
        <f>L35+L34+L33+L24+L17+L37+L88+L77+L70</f>
        <v>3600.3899469999124</v>
      </c>
      <c r="M90" s="88">
        <f>SUM(M17:M89)</f>
        <v>1.6071514326884986E-3</v>
      </c>
    </row>
    <row r="91" spans="2:14" ht="17.25" thickBot="1" x14ac:dyDescent="0.35">
      <c r="B91" s="50"/>
      <c r="C91" s="89"/>
      <c r="D91" s="90"/>
      <c r="E91" s="91"/>
      <c r="G91" s="89"/>
      <c r="H91" s="90"/>
      <c r="I91" s="91"/>
      <c r="K91" s="89"/>
      <c r="L91" s="90"/>
      <c r="M91" s="91"/>
    </row>
    <row r="92" spans="2:14" ht="6.75" customHeight="1" x14ac:dyDescent="0.3">
      <c r="B92" s="50"/>
      <c r="C92" s="92"/>
      <c r="D92" s="52"/>
      <c r="E92" s="93"/>
      <c r="G92" s="92"/>
      <c r="H92" s="52"/>
      <c r="I92" s="93"/>
      <c r="K92" s="92"/>
      <c r="L92" s="52"/>
      <c r="M92" s="93"/>
    </row>
    <row r="93" spans="2:14" ht="15" x14ac:dyDescent="0.2">
      <c r="B93" s="54" t="s">
        <v>14</v>
      </c>
      <c r="C93" s="83"/>
      <c r="D93" s="71">
        <f>(D90+D12)</f>
        <v>-0.31994700012728572</v>
      </c>
      <c r="E93" s="94"/>
      <c r="G93" s="83"/>
      <c r="H93" s="71">
        <f>(H90+H12)</f>
        <v>6.9999999832361937E-2</v>
      </c>
      <c r="I93" s="94"/>
      <c r="K93" s="83"/>
      <c r="L93" s="71">
        <f>(L90+L12)</f>
        <v>0.38994699991235393</v>
      </c>
      <c r="M93" s="94"/>
    </row>
    <row r="95" spans="2:14" x14ac:dyDescent="0.2">
      <c r="D95" s="95" t="s">
        <v>15</v>
      </c>
    </row>
    <row r="96" spans="2:14" x14ac:dyDescent="0.2">
      <c r="D96" s="2"/>
      <c r="H96" s="2"/>
      <c r="L96" s="73" t="s">
        <v>15</v>
      </c>
    </row>
    <row r="97" spans="4:8" x14ac:dyDescent="0.2">
      <c r="D97" s="2"/>
      <c r="H97" s="2"/>
    </row>
    <row r="98" spans="4:8" x14ac:dyDescent="0.2">
      <c r="D98" s="2"/>
      <c r="H98" s="2"/>
    </row>
    <row r="99" spans="4:8" x14ac:dyDescent="0.2">
      <c r="D99" s="2"/>
      <c r="H99" s="2"/>
    </row>
    <row r="100" spans="4:8" x14ac:dyDescent="0.2">
      <c r="D100" s="2"/>
      <c r="H100" s="2"/>
    </row>
    <row r="101" spans="4:8" x14ac:dyDescent="0.2">
      <c r="D101" s="2"/>
      <c r="H101" s="2"/>
    </row>
    <row r="137" spans="4:8" x14ac:dyDescent="0.2">
      <c r="D137" s="2"/>
      <c r="H137" s="2"/>
    </row>
  </sheetData>
  <sheetProtection selectLockedCells="1"/>
  <mergeCells count="6">
    <mergeCell ref="C5:E5"/>
    <mergeCell ref="G5:I5"/>
    <mergeCell ref="K5:M5"/>
    <mergeCell ref="B1:M1"/>
    <mergeCell ref="B2:M2"/>
    <mergeCell ref="B3:M3"/>
  </mergeCells>
  <phoneticPr fontId="0" type="noConversion"/>
  <dataValidations count="2">
    <dataValidation type="whole" operator="equal" showErrorMessage="1" errorTitle="Budget must balance" error="Budget is not balancing. Income and expenditure must be equal." sqref="D93 H93 L93">
      <formula1>0</formula1>
    </dataValidation>
    <dataValidation type="whole" allowBlank="1" showErrorMessage="1" errorTitle="Income must be a credit" error="Add a minus infront of the value" sqref="D8:D10 H8:H10 L8 L10">
      <formula1>-9.99999999999999E+44</formula1>
      <formula2>0</formula2>
    </dataValidation>
  </dataValidations>
  <pageMargins left="0.31496062992125984" right="0" top="0.44" bottom="0" header="0.23622047244094491" footer="0.1574803149606299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zoomScaleNormal="100" zoomScaleSheetLayoutView="80" workbookViewId="0">
      <selection activeCell="K9" sqref="K9"/>
    </sheetView>
  </sheetViews>
  <sheetFormatPr defaultRowHeight="13.5" x14ac:dyDescent="0.25"/>
  <cols>
    <col min="1" max="1" width="2.85546875" style="251" customWidth="1"/>
    <col min="2" max="2" width="50.7109375" style="251" customWidth="1"/>
    <col min="3" max="3" width="2.85546875" style="251" customWidth="1"/>
    <col min="4" max="4" width="14.7109375" style="251" customWidth="1"/>
    <col min="5" max="5" width="9.42578125" style="251" bestFit="1" customWidth="1"/>
    <col min="6" max="6" width="4.7109375" style="251" customWidth="1"/>
    <col min="7" max="7" width="10.85546875" style="251" customWidth="1"/>
    <col min="8" max="8" width="11.7109375" style="251" customWidth="1"/>
    <col min="9" max="9" width="10.140625" style="251" bestFit="1" customWidth="1"/>
    <col min="10" max="10" width="9.5703125" style="251" customWidth="1"/>
    <col min="11" max="16384" width="9.140625" style="251"/>
  </cols>
  <sheetData>
    <row r="1" spans="1:6" ht="20.25" x14ac:dyDescent="0.25">
      <c r="A1" s="321" t="s">
        <v>96</v>
      </c>
      <c r="B1" s="321"/>
      <c r="C1" s="321"/>
      <c r="D1" s="321"/>
      <c r="E1" s="321"/>
      <c r="F1" s="250"/>
    </row>
    <row r="2" spans="1:6" ht="18" x14ac:dyDescent="0.25">
      <c r="A2" s="322" t="str">
        <f>'Form 3'!B2:B2</f>
        <v>2018/19</v>
      </c>
      <c r="B2" s="322"/>
      <c r="C2" s="322"/>
      <c r="D2" s="322"/>
      <c r="E2" s="322"/>
      <c r="F2" s="250"/>
    </row>
    <row r="3" spans="1:6" ht="18" x14ac:dyDescent="0.25">
      <c r="A3" s="252"/>
      <c r="B3" s="252"/>
      <c r="C3" s="252"/>
      <c r="D3" s="252"/>
      <c r="E3" s="252"/>
      <c r="F3" s="250"/>
    </row>
    <row r="4" spans="1:6" ht="18" x14ac:dyDescent="0.25">
      <c r="A4" s="323" t="s">
        <v>47</v>
      </c>
      <c r="B4" s="323"/>
      <c r="C4" s="323"/>
      <c r="D4" s="323"/>
      <c r="E4" s="323"/>
      <c r="F4" s="250"/>
    </row>
    <row r="5" spans="1:6" ht="18" x14ac:dyDescent="0.25">
      <c r="A5" s="253"/>
      <c r="B5" s="253"/>
      <c r="C5" s="250"/>
      <c r="D5" s="250"/>
    </row>
    <row r="6" spans="1:6" ht="18.75" thickBot="1" x14ac:dyDescent="0.3">
      <c r="A6" s="254"/>
      <c r="B6" s="253"/>
      <c r="C6" s="324" t="s">
        <v>30</v>
      </c>
      <c r="D6" s="325"/>
      <c r="E6" s="325"/>
      <c r="F6" s="255"/>
    </row>
    <row r="7" spans="1:6" ht="18" x14ac:dyDescent="0.25">
      <c r="A7" s="254"/>
      <c r="B7" s="256" t="s">
        <v>1</v>
      </c>
      <c r="C7" s="257"/>
      <c r="D7" s="258" t="s">
        <v>28</v>
      </c>
      <c r="E7" s="259" t="s">
        <v>15</v>
      </c>
      <c r="F7" s="260"/>
    </row>
    <row r="8" spans="1:6" x14ac:dyDescent="0.25">
      <c r="C8" s="261"/>
      <c r="D8" s="262"/>
      <c r="E8" s="263"/>
    </row>
    <row r="9" spans="1:6" x14ac:dyDescent="0.25">
      <c r="A9" s="264" t="s">
        <v>2</v>
      </c>
      <c r="B9" s="265" t="s">
        <v>48</v>
      </c>
      <c r="C9" s="261"/>
      <c r="D9" s="266">
        <f>SUM(D10:D19)</f>
        <v>93600</v>
      </c>
      <c r="E9" s="267">
        <f>+D9/D30</f>
        <v>0.25742574257425743</v>
      </c>
    </row>
    <row r="10" spans="1:6" x14ac:dyDescent="0.25">
      <c r="B10" s="268" t="s">
        <v>182</v>
      </c>
      <c r="C10" s="261"/>
      <c r="D10" s="269">
        <f>7800*12</f>
        <v>93600</v>
      </c>
      <c r="E10" s="270"/>
    </row>
    <row r="11" spans="1:6" x14ac:dyDescent="0.25">
      <c r="B11" s="268" t="s">
        <v>97</v>
      </c>
      <c r="C11" s="261"/>
      <c r="D11" s="271"/>
      <c r="E11" s="270"/>
    </row>
    <row r="12" spans="1:6" x14ac:dyDescent="0.25">
      <c r="B12" s="268" t="s">
        <v>97</v>
      </c>
      <c r="C12" s="261"/>
      <c r="D12" s="271"/>
      <c r="E12" s="270"/>
    </row>
    <row r="13" spans="1:6" x14ac:dyDescent="0.25">
      <c r="B13" s="268" t="s">
        <v>97</v>
      </c>
      <c r="C13" s="261"/>
      <c r="D13" s="271"/>
      <c r="E13" s="270"/>
    </row>
    <row r="14" spans="1:6" x14ac:dyDescent="0.25">
      <c r="B14" s="268" t="s">
        <v>97</v>
      </c>
      <c r="C14" s="261"/>
      <c r="D14" s="271"/>
      <c r="E14" s="270"/>
    </row>
    <row r="15" spans="1:6" x14ac:dyDescent="0.25">
      <c r="B15" s="268" t="s">
        <v>97</v>
      </c>
      <c r="C15" s="261"/>
      <c r="D15" s="271"/>
      <c r="E15" s="270"/>
    </row>
    <row r="16" spans="1:6" x14ac:dyDescent="0.25">
      <c r="B16" s="268" t="s">
        <v>97</v>
      </c>
      <c r="C16" s="261"/>
      <c r="D16" s="271"/>
      <c r="E16" s="270"/>
    </row>
    <row r="17" spans="1:11" x14ac:dyDescent="0.25">
      <c r="B17" s="268" t="s">
        <v>97</v>
      </c>
      <c r="C17" s="261"/>
      <c r="D17" s="271"/>
      <c r="E17" s="270"/>
    </row>
    <row r="18" spans="1:11" x14ac:dyDescent="0.25">
      <c r="A18" s="272"/>
      <c r="B18" s="268" t="s">
        <v>97</v>
      </c>
      <c r="C18" s="261"/>
      <c r="D18" s="271"/>
      <c r="E18" s="270"/>
      <c r="H18" s="273"/>
      <c r="I18" s="274"/>
      <c r="J18" s="262"/>
    </row>
    <row r="19" spans="1:11" x14ac:dyDescent="0.25">
      <c r="A19" s="272"/>
      <c r="B19" s="268" t="s">
        <v>97</v>
      </c>
      <c r="C19" s="261"/>
      <c r="D19" s="275"/>
      <c r="E19" s="270"/>
      <c r="H19" s="273"/>
      <c r="I19" s="274"/>
      <c r="J19" s="262"/>
    </row>
    <row r="20" spans="1:11" x14ac:dyDescent="0.25">
      <c r="A20" s="272"/>
      <c r="C20" s="261"/>
      <c r="D20" s="276"/>
      <c r="E20" s="270"/>
      <c r="H20" s="273"/>
      <c r="I20" s="274"/>
      <c r="J20" s="262"/>
    </row>
    <row r="21" spans="1:11" x14ac:dyDescent="0.25">
      <c r="A21" s="264" t="s">
        <v>4</v>
      </c>
      <c r="B21" s="265" t="s">
        <v>43</v>
      </c>
      <c r="C21" s="277"/>
      <c r="D21" s="278">
        <f>SUM(D22:D28)</f>
        <v>270000</v>
      </c>
      <c r="E21" s="279">
        <f>D21/D30</f>
        <v>0.74257425742574257</v>
      </c>
    </row>
    <row r="22" spans="1:11" x14ac:dyDescent="0.25">
      <c r="A22" s="272"/>
      <c r="B22" s="251" t="s">
        <v>9</v>
      </c>
      <c r="C22" s="277"/>
      <c r="D22" s="269"/>
      <c r="E22" s="280"/>
    </row>
    <row r="23" spans="1:11" x14ac:dyDescent="0.25">
      <c r="A23" s="272"/>
      <c r="B23" s="251" t="s">
        <v>10</v>
      </c>
      <c r="C23" s="277"/>
      <c r="D23" s="281"/>
      <c r="E23" s="280"/>
    </row>
    <row r="24" spans="1:11" x14ac:dyDescent="0.25">
      <c r="A24" s="272"/>
      <c r="B24" s="251" t="s">
        <v>27</v>
      </c>
      <c r="C24" s="277"/>
      <c r="D24" s="271"/>
      <c r="E24" s="280"/>
    </row>
    <row r="25" spans="1:11" x14ac:dyDescent="0.25">
      <c r="A25" s="272"/>
      <c r="B25" s="268" t="s">
        <v>180</v>
      </c>
      <c r="C25" s="277"/>
      <c r="D25" s="271">
        <v>150000</v>
      </c>
      <c r="E25" s="280"/>
    </row>
    <row r="26" spans="1:11" x14ac:dyDescent="0.25">
      <c r="A26" s="272"/>
      <c r="B26" s="268" t="s">
        <v>179</v>
      </c>
      <c r="C26" s="277"/>
      <c r="D26" s="281">
        <v>70000</v>
      </c>
      <c r="E26" s="280"/>
    </row>
    <row r="27" spans="1:11" x14ac:dyDescent="0.25">
      <c r="A27" s="272"/>
      <c r="B27" s="268" t="s">
        <v>181</v>
      </c>
      <c r="C27" s="277"/>
      <c r="D27" s="271">
        <v>50000</v>
      </c>
      <c r="E27" s="280"/>
    </row>
    <row r="28" spans="1:11" x14ac:dyDescent="0.25">
      <c r="A28" s="272"/>
      <c r="B28" s="268" t="s">
        <v>38</v>
      </c>
      <c r="C28" s="277"/>
      <c r="D28" s="275"/>
      <c r="E28" s="280"/>
    </row>
    <row r="29" spans="1:11" ht="14.25" thickBot="1" x14ac:dyDescent="0.3">
      <c r="A29" s="272"/>
      <c r="C29" s="277"/>
      <c r="D29" s="276"/>
      <c r="E29" s="280"/>
    </row>
    <row r="30" spans="1:11" ht="14.25" thickBot="1" x14ac:dyDescent="0.3">
      <c r="A30" s="282" t="s">
        <v>15</v>
      </c>
      <c r="B30" s="282" t="s">
        <v>11</v>
      </c>
      <c r="C30" s="283"/>
      <c r="D30" s="284">
        <f>D9+D21</f>
        <v>363600</v>
      </c>
      <c r="E30" s="285">
        <f>SUM(E9:E29)</f>
        <v>1</v>
      </c>
      <c r="F30" s="286"/>
      <c r="G30" s="286"/>
      <c r="H30" s="286"/>
      <c r="I30" s="286"/>
      <c r="J30" s="286"/>
      <c r="K30" s="286"/>
    </row>
    <row r="31" spans="1:11" ht="14.25" thickBot="1" x14ac:dyDescent="0.3">
      <c r="C31" s="287"/>
      <c r="D31" s="288"/>
      <c r="E31" s="289"/>
    </row>
    <row r="32" spans="1:11" x14ac:dyDescent="0.25">
      <c r="D32" s="290"/>
    </row>
    <row r="33" spans="1:10" hidden="1" x14ac:dyDescent="0.25">
      <c r="C33" s="291"/>
      <c r="D33" s="292"/>
      <c r="E33" s="293"/>
    </row>
    <row r="34" spans="1:10" hidden="1" x14ac:dyDescent="0.25">
      <c r="B34" s="265" t="s">
        <v>81</v>
      </c>
      <c r="C34" s="261"/>
      <c r="D34" s="266">
        <f>SUM(D35:D44)</f>
        <v>1847575</v>
      </c>
      <c r="E34" s="294"/>
      <c r="H34" s="295" t="s">
        <v>5</v>
      </c>
      <c r="I34" s="295" t="s">
        <v>106</v>
      </c>
      <c r="J34" s="295" t="s">
        <v>107</v>
      </c>
    </row>
    <row r="35" spans="1:10" hidden="1" x14ac:dyDescent="0.25">
      <c r="A35" s="262"/>
      <c r="B35" s="262"/>
      <c r="C35" s="261"/>
      <c r="D35" s="296"/>
      <c r="E35" s="294"/>
      <c r="F35" s="262"/>
    </row>
    <row r="36" spans="1:10" hidden="1" x14ac:dyDescent="0.25">
      <c r="A36" s="262"/>
      <c r="B36" s="262" t="s">
        <v>99</v>
      </c>
      <c r="C36" s="261"/>
      <c r="D36" s="297"/>
      <c r="E36" s="294"/>
      <c r="F36" s="262"/>
      <c r="H36" s="298"/>
      <c r="I36" s="298"/>
    </row>
    <row r="37" spans="1:10" hidden="1" x14ac:dyDescent="0.25">
      <c r="A37" s="262"/>
      <c r="B37" s="262" t="s">
        <v>98</v>
      </c>
      <c r="C37" s="261"/>
      <c r="D37" s="299">
        <v>210669</v>
      </c>
      <c r="E37" s="294"/>
      <c r="F37" s="262"/>
      <c r="H37" s="298">
        <v>104137</v>
      </c>
      <c r="I37" s="298">
        <v>83299</v>
      </c>
    </row>
    <row r="38" spans="1:10" hidden="1" x14ac:dyDescent="0.25">
      <c r="A38" s="262"/>
      <c r="B38" s="251" t="s">
        <v>82</v>
      </c>
      <c r="C38" s="261"/>
      <c r="D38" s="299">
        <v>172257</v>
      </c>
      <c r="E38" s="294"/>
      <c r="F38" s="262"/>
      <c r="H38" s="298">
        <v>78538</v>
      </c>
      <c r="I38" s="298">
        <v>71781</v>
      </c>
    </row>
    <row r="39" spans="1:10" hidden="1" x14ac:dyDescent="0.25">
      <c r="B39" s="251" t="s">
        <v>83</v>
      </c>
      <c r="C39" s="261"/>
      <c r="D39" s="299">
        <v>240667</v>
      </c>
      <c r="E39" s="294"/>
      <c r="H39" s="298">
        <v>57198</v>
      </c>
      <c r="I39" s="298">
        <v>159879</v>
      </c>
    </row>
    <row r="40" spans="1:10" hidden="1" x14ac:dyDescent="0.25">
      <c r="B40" s="251" t="s">
        <v>84</v>
      </c>
      <c r="C40" s="261"/>
      <c r="D40" s="299">
        <v>175502</v>
      </c>
      <c r="E40" s="294"/>
      <c r="H40" s="298"/>
      <c r="I40" s="298">
        <v>72869</v>
      </c>
    </row>
    <row r="41" spans="1:10" hidden="1" x14ac:dyDescent="0.25">
      <c r="B41" s="251" t="s">
        <v>85</v>
      </c>
      <c r="C41" s="261"/>
      <c r="D41" s="299">
        <v>485392</v>
      </c>
      <c r="E41" s="294"/>
      <c r="H41" s="298">
        <v>3377</v>
      </c>
      <c r="I41" s="298">
        <v>45597</v>
      </c>
      <c r="J41" s="298">
        <v>281780</v>
      </c>
    </row>
    <row r="42" spans="1:10" hidden="1" x14ac:dyDescent="0.25">
      <c r="B42" s="251" t="s">
        <v>86</v>
      </c>
      <c r="C42" s="261"/>
      <c r="D42" s="299">
        <v>236490</v>
      </c>
      <c r="E42" s="294"/>
      <c r="H42" s="298">
        <v>3685</v>
      </c>
      <c r="I42" s="298">
        <v>39122</v>
      </c>
    </row>
    <row r="43" spans="1:10" hidden="1" x14ac:dyDescent="0.25">
      <c r="B43" s="251" t="s">
        <v>87</v>
      </c>
      <c r="C43" s="261"/>
      <c r="D43" s="299">
        <v>179153</v>
      </c>
      <c r="E43" s="294"/>
      <c r="H43" s="298">
        <v>3685</v>
      </c>
      <c r="I43" s="298"/>
    </row>
    <row r="44" spans="1:10" hidden="1" x14ac:dyDescent="0.25">
      <c r="B44" s="251" t="s">
        <v>88</v>
      </c>
      <c r="C44" s="261"/>
      <c r="D44" s="300">
        <v>147445</v>
      </c>
      <c r="E44" s="294"/>
      <c r="H44" s="298"/>
      <c r="I44" s="298"/>
    </row>
    <row r="45" spans="1:10" ht="14.25" hidden="1" thickBot="1" x14ac:dyDescent="0.3">
      <c r="C45" s="287"/>
      <c r="D45" s="301"/>
      <c r="E45" s="289"/>
    </row>
    <row r="46" spans="1:10" ht="14.25" hidden="1" thickBot="1" x14ac:dyDescent="0.3"/>
    <row r="47" spans="1:10" hidden="1" x14ac:dyDescent="0.25">
      <c r="B47" s="302"/>
      <c r="C47" s="291"/>
      <c r="D47" s="303"/>
      <c r="E47" s="293"/>
    </row>
    <row r="48" spans="1:10" hidden="1" x14ac:dyDescent="0.25">
      <c r="B48" s="304" t="s">
        <v>104</v>
      </c>
      <c r="C48" s="261"/>
      <c r="D48" s="305">
        <f>SUM(D49:D53)</f>
        <v>-532744</v>
      </c>
      <c r="E48" s="294"/>
    </row>
    <row r="49" spans="2:7" hidden="1" x14ac:dyDescent="0.25">
      <c r="B49" s="302"/>
      <c r="C49" s="261"/>
      <c r="D49" s="306"/>
      <c r="E49" s="294"/>
    </row>
    <row r="50" spans="2:7" hidden="1" x14ac:dyDescent="0.25">
      <c r="B50" s="302" t="s">
        <v>105</v>
      </c>
      <c r="C50" s="261"/>
      <c r="D50" s="299">
        <f>-146792+11056</f>
        <v>-135736</v>
      </c>
      <c r="E50" s="294"/>
    </row>
    <row r="51" spans="2:7" hidden="1" x14ac:dyDescent="0.25">
      <c r="B51" s="302"/>
      <c r="C51" s="261"/>
      <c r="D51" s="299"/>
      <c r="E51" s="294"/>
    </row>
    <row r="52" spans="2:7" hidden="1" x14ac:dyDescent="0.25">
      <c r="B52" s="302" t="s">
        <v>103</v>
      </c>
      <c r="C52" s="261"/>
      <c r="D52" s="299">
        <v>-397008</v>
      </c>
      <c r="E52" s="294"/>
    </row>
    <row r="53" spans="2:7" hidden="1" x14ac:dyDescent="0.25">
      <c r="B53" s="302"/>
      <c r="C53" s="261"/>
      <c r="D53" s="300"/>
      <c r="E53" s="294"/>
    </row>
    <row r="54" spans="2:7" ht="14.25" hidden="1" thickBot="1" x14ac:dyDescent="0.3">
      <c r="B54" s="302"/>
      <c r="C54" s="287"/>
      <c r="D54" s="301"/>
      <c r="E54" s="289"/>
    </row>
    <row r="55" spans="2:7" ht="14.25" hidden="1" thickBot="1" x14ac:dyDescent="0.3"/>
    <row r="56" spans="2:7" hidden="1" x14ac:dyDescent="0.25">
      <c r="B56" s="265" t="s">
        <v>89</v>
      </c>
      <c r="C56" s="291"/>
      <c r="D56" s="292"/>
      <c r="E56" s="293"/>
    </row>
    <row r="57" spans="2:7" hidden="1" x14ac:dyDescent="0.25">
      <c r="C57" s="261"/>
      <c r="D57" s="266">
        <f>SUM(D58:D72)</f>
        <v>-1331029.75</v>
      </c>
      <c r="E57" s="294"/>
    </row>
    <row r="58" spans="2:7" hidden="1" x14ac:dyDescent="0.25">
      <c r="B58" s="262" t="s">
        <v>99</v>
      </c>
      <c r="C58" s="261"/>
      <c r="D58" s="307"/>
      <c r="E58" s="294"/>
    </row>
    <row r="59" spans="2:7" hidden="1" x14ac:dyDescent="0.25">
      <c r="B59" s="262" t="s">
        <v>98</v>
      </c>
      <c r="C59" s="261"/>
      <c r="D59" s="308">
        <f>-100857</f>
        <v>-100857</v>
      </c>
      <c r="E59" s="294"/>
      <c r="G59" s="251" t="s">
        <v>101</v>
      </c>
    </row>
    <row r="60" spans="2:7" hidden="1" x14ac:dyDescent="0.25">
      <c r="B60" s="262" t="s">
        <v>98</v>
      </c>
      <c r="C60" s="261"/>
      <c r="D60" s="308">
        <v>-6000</v>
      </c>
      <c r="E60" s="294"/>
      <c r="G60" s="251" t="s">
        <v>102</v>
      </c>
    </row>
    <row r="61" spans="2:7" hidden="1" x14ac:dyDescent="0.25">
      <c r="B61" s="251" t="s">
        <v>82</v>
      </c>
      <c r="C61" s="261"/>
      <c r="D61" s="308">
        <v>-429673</v>
      </c>
      <c r="E61" s="294"/>
      <c r="G61" s="251" t="s">
        <v>100</v>
      </c>
    </row>
    <row r="62" spans="2:7" hidden="1" x14ac:dyDescent="0.25">
      <c r="B62" s="251" t="s">
        <v>82</v>
      </c>
      <c r="C62" s="261"/>
      <c r="D62" s="308">
        <v>-14140</v>
      </c>
      <c r="E62" s="294"/>
      <c r="G62" s="251" t="s">
        <v>91</v>
      </c>
    </row>
    <row r="63" spans="2:7" hidden="1" x14ac:dyDescent="0.25">
      <c r="B63" s="251" t="s">
        <v>82</v>
      </c>
      <c r="C63" s="261"/>
      <c r="D63" s="308">
        <v>-21298.75</v>
      </c>
      <c r="E63" s="294"/>
      <c r="G63" s="251" t="s">
        <v>92</v>
      </c>
    </row>
    <row r="64" spans="2:7" hidden="1" x14ac:dyDescent="0.25">
      <c r="B64" s="251" t="s">
        <v>82</v>
      </c>
      <c r="C64" s="261"/>
      <c r="D64" s="308">
        <v>-11700</v>
      </c>
      <c r="E64" s="294"/>
      <c r="G64" s="251" t="s">
        <v>93</v>
      </c>
    </row>
    <row r="65" spans="2:7" hidden="1" x14ac:dyDescent="0.25">
      <c r="B65" s="251" t="s">
        <v>82</v>
      </c>
      <c r="C65" s="261"/>
      <c r="D65" s="308">
        <v>-13339</v>
      </c>
      <c r="E65" s="294"/>
      <c r="G65" s="251" t="s">
        <v>94</v>
      </c>
    </row>
    <row r="66" spans="2:7" hidden="1" x14ac:dyDescent="0.25">
      <c r="B66" s="251" t="s">
        <v>83</v>
      </c>
      <c r="C66" s="261"/>
      <c r="D66" s="299">
        <v>-49123</v>
      </c>
      <c r="E66" s="294"/>
      <c r="G66" s="251" t="s">
        <v>90</v>
      </c>
    </row>
    <row r="67" spans="2:7" hidden="1" x14ac:dyDescent="0.25">
      <c r="B67" s="251" t="s">
        <v>84</v>
      </c>
      <c r="C67" s="261"/>
      <c r="D67" s="299"/>
      <c r="E67" s="294"/>
    </row>
    <row r="68" spans="2:7" hidden="1" x14ac:dyDescent="0.25">
      <c r="B68" s="251" t="s">
        <v>85</v>
      </c>
      <c r="C68" s="261"/>
      <c r="D68" s="299">
        <v>-191460</v>
      </c>
      <c r="E68" s="294"/>
      <c r="G68" s="251" t="s">
        <v>90</v>
      </c>
    </row>
    <row r="69" spans="2:7" hidden="1" x14ac:dyDescent="0.25">
      <c r="B69" s="251" t="s">
        <v>86</v>
      </c>
      <c r="C69" s="261"/>
      <c r="D69" s="299">
        <v>-482383</v>
      </c>
      <c r="E69" s="294"/>
      <c r="G69" s="251" t="s">
        <v>90</v>
      </c>
    </row>
    <row r="70" spans="2:7" hidden="1" x14ac:dyDescent="0.25">
      <c r="B70" s="251" t="s">
        <v>87</v>
      </c>
      <c r="C70" s="261"/>
      <c r="D70" s="299"/>
      <c r="E70" s="294"/>
    </row>
    <row r="71" spans="2:7" hidden="1" x14ac:dyDescent="0.25">
      <c r="B71" s="251" t="s">
        <v>88</v>
      </c>
      <c r="C71" s="261"/>
      <c r="D71" s="299">
        <v>-11056</v>
      </c>
      <c r="E71" s="294"/>
      <c r="G71" s="251" t="s">
        <v>95</v>
      </c>
    </row>
    <row r="72" spans="2:7" hidden="1" x14ac:dyDescent="0.25">
      <c r="C72" s="261"/>
      <c r="D72" s="300"/>
      <c r="E72" s="294"/>
    </row>
    <row r="73" spans="2:7" ht="14.25" hidden="1" thickBot="1" x14ac:dyDescent="0.3">
      <c r="C73" s="287"/>
      <c r="D73" s="301"/>
      <c r="E73" s="289"/>
    </row>
    <row r="74" spans="2:7" hidden="1" x14ac:dyDescent="0.25"/>
    <row r="75" spans="2:7" ht="14.25" hidden="1" thickBot="1" x14ac:dyDescent="0.3">
      <c r="D75" s="309">
        <f>+D34+D57+D48</f>
        <v>-16198.75</v>
      </c>
    </row>
  </sheetData>
  <mergeCells count="4">
    <mergeCell ref="A1:E1"/>
    <mergeCell ref="A2:E2"/>
    <mergeCell ref="A4:E4"/>
    <mergeCell ref="C6:E6"/>
  </mergeCells>
  <pageMargins left="0.54" right="0.19685039370078741" top="0.54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8"/>
  <sheetViews>
    <sheetView topLeftCell="A49" zoomScale="75" zoomScaleNormal="75" workbookViewId="0">
      <selection activeCell="G15" sqref="G15"/>
    </sheetView>
  </sheetViews>
  <sheetFormatPr defaultRowHeight="12.75" x14ac:dyDescent="0.2"/>
  <cols>
    <col min="1" max="1" width="59.42578125" customWidth="1"/>
    <col min="2" max="2" width="15.85546875" style="234" bestFit="1" customWidth="1"/>
    <col min="3" max="3" width="14.28515625" customWidth="1"/>
    <col min="4" max="4" width="13.140625" bestFit="1" customWidth="1"/>
    <col min="5" max="5" width="2.7109375" customWidth="1"/>
    <col min="6" max="6" width="4.5703125" customWidth="1"/>
    <col min="7" max="7" width="70.140625" customWidth="1"/>
  </cols>
  <sheetData>
    <row r="1" spans="1:7" ht="31.5" x14ac:dyDescent="0.5">
      <c r="A1" s="326" t="s">
        <v>169</v>
      </c>
      <c r="B1" s="326"/>
      <c r="C1" s="326"/>
      <c r="D1" s="326"/>
      <c r="E1" s="326"/>
      <c r="F1" s="326"/>
    </row>
    <row r="2" spans="1:7" ht="15" x14ac:dyDescent="0.25">
      <c r="A2" s="151" t="s">
        <v>147</v>
      </c>
      <c r="B2" s="152"/>
      <c r="C2" s="151"/>
      <c r="D2" s="151"/>
      <c r="E2" s="151"/>
      <c r="F2" s="151"/>
      <c r="G2" s="151"/>
    </row>
    <row r="3" spans="1:7" ht="15" x14ac:dyDescent="0.25">
      <c r="A3" s="151" t="s">
        <v>148</v>
      </c>
      <c r="B3" s="152"/>
      <c r="C3" s="151"/>
      <c r="D3" s="151"/>
      <c r="E3" s="151"/>
      <c r="F3" s="151"/>
      <c r="G3" s="151"/>
    </row>
    <row r="4" spans="1:7" ht="15" x14ac:dyDescent="0.25">
      <c r="A4" s="151" t="s">
        <v>149</v>
      </c>
      <c r="B4" s="152"/>
      <c r="C4" s="151"/>
      <c r="D4" s="151"/>
      <c r="E4" s="151"/>
      <c r="F4" s="151"/>
      <c r="G4" s="151"/>
    </row>
    <row r="5" spans="1:7" ht="13.5" thickBot="1" x14ac:dyDescent="0.25">
      <c r="B5" s="15"/>
    </row>
    <row r="6" spans="1:7" ht="22.5" x14ac:dyDescent="0.2">
      <c r="A6" s="153" t="s">
        <v>1</v>
      </c>
      <c r="B6" s="154" t="s">
        <v>150</v>
      </c>
      <c r="C6" s="155" t="s">
        <v>151</v>
      </c>
      <c r="D6" s="156" t="s">
        <v>152</v>
      </c>
      <c r="G6" s="157" t="s">
        <v>153</v>
      </c>
    </row>
    <row r="7" spans="1:7" x14ac:dyDescent="0.2">
      <c r="A7" s="1"/>
      <c r="B7" s="158"/>
      <c r="C7" s="159"/>
      <c r="D7" s="159"/>
    </row>
    <row r="8" spans="1:7" ht="15" x14ac:dyDescent="0.25">
      <c r="A8" s="160" t="s">
        <v>16</v>
      </c>
      <c r="B8" s="161">
        <f>SUBTOTAL(9,B9:B12)</f>
        <v>351105</v>
      </c>
      <c r="C8" s="162">
        <f t="shared" ref="C8:D8" si="0">SUBTOTAL(9,C9:C12)</f>
        <v>350907</v>
      </c>
      <c r="D8" s="162">
        <f t="shared" si="0"/>
        <v>-198</v>
      </c>
    </row>
    <row r="9" spans="1:7" ht="15" x14ac:dyDescent="0.25">
      <c r="A9" s="163" t="s">
        <v>3</v>
      </c>
      <c r="B9" s="164">
        <v>322297</v>
      </c>
      <c r="C9" s="165">
        <v>322297</v>
      </c>
      <c r="D9" s="239">
        <f t="shared" ref="D9:D12" si="1">C9-B9</f>
        <v>0</v>
      </c>
      <c r="G9" s="167"/>
    </row>
    <row r="10" spans="1:7" ht="15" x14ac:dyDescent="0.25">
      <c r="A10" s="168" t="s">
        <v>154</v>
      </c>
      <c r="B10" s="169">
        <v>1950</v>
      </c>
      <c r="C10" s="170">
        <v>1752</v>
      </c>
      <c r="D10" s="240">
        <f t="shared" si="1"/>
        <v>-198</v>
      </c>
      <c r="G10" s="238" t="s">
        <v>170</v>
      </c>
    </row>
    <row r="11" spans="1:7" ht="15" x14ac:dyDescent="0.2">
      <c r="A11" s="172" t="s">
        <v>155</v>
      </c>
      <c r="B11" s="169">
        <v>0</v>
      </c>
      <c r="C11" s="170"/>
      <c r="D11" s="240">
        <f t="shared" si="1"/>
        <v>0</v>
      </c>
      <c r="G11" s="167"/>
    </row>
    <row r="12" spans="1:7" ht="15" x14ac:dyDescent="0.25">
      <c r="A12" s="173" t="s">
        <v>117</v>
      </c>
      <c r="B12" s="174">
        <v>26858</v>
      </c>
      <c r="C12" s="175">
        <v>26858</v>
      </c>
      <c r="D12" s="241">
        <f t="shared" si="1"/>
        <v>0</v>
      </c>
      <c r="G12" s="167"/>
    </row>
    <row r="13" spans="1:7" ht="15" x14ac:dyDescent="0.25">
      <c r="A13" s="168"/>
      <c r="B13" s="177"/>
      <c r="C13" s="178"/>
      <c r="D13" s="178"/>
    </row>
    <row r="14" spans="1:7" ht="15" x14ac:dyDescent="0.25">
      <c r="A14" s="160" t="s">
        <v>24</v>
      </c>
      <c r="B14" s="161">
        <f>SUBTOTAL(9,B15:B20)</f>
        <v>1518726</v>
      </c>
      <c r="C14" s="162">
        <f>SUBTOTAL(9,C15:C20)</f>
        <v>1498376</v>
      </c>
      <c r="D14" s="162">
        <f>SUBTOTAL(9,D15:D20)</f>
        <v>-20350</v>
      </c>
    </row>
    <row r="15" spans="1:7" ht="15" x14ac:dyDescent="0.2">
      <c r="A15" s="179" t="s">
        <v>118</v>
      </c>
      <c r="B15" s="180">
        <v>325486</v>
      </c>
      <c r="C15" s="242">
        <f>25200*1.07*12</f>
        <v>323568</v>
      </c>
      <c r="D15" s="166">
        <f t="shared" ref="D15:D20" si="2">C15-B15</f>
        <v>-1918</v>
      </c>
      <c r="G15" s="238" t="s">
        <v>178</v>
      </c>
    </row>
    <row r="16" spans="1:7" ht="15" x14ac:dyDescent="0.2">
      <c r="A16" s="181" t="s">
        <v>156</v>
      </c>
      <c r="B16" s="182">
        <v>24000</v>
      </c>
      <c r="C16" s="243">
        <v>24000</v>
      </c>
      <c r="D16" s="183">
        <f t="shared" si="2"/>
        <v>0</v>
      </c>
      <c r="G16" s="167"/>
    </row>
    <row r="17" spans="1:7" ht="15" x14ac:dyDescent="0.2">
      <c r="A17" s="181" t="s">
        <v>62</v>
      </c>
      <c r="B17" s="182">
        <v>0</v>
      </c>
      <c r="C17" s="243"/>
      <c r="D17" s="183">
        <f t="shared" si="2"/>
        <v>0</v>
      </c>
      <c r="G17" s="167"/>
    </row>
    <row r="18" spans="1:7" ht="15" x14ac:dyDescent="0.2">
      <c r="A18" s="181" t="s">
        <v>61</v>
      </c>
      <c r="B18" s="182">
        <v>25485</v>
      </c>
      <c r="C18" s="243">
        <v>25485</v>
      </c>
      <c r="D18" s="183">
        <f t="shared" si="2"/>
        <v>0</v>
      </c>
      <c r="G18" s="238"/>
    </row>
    <row r="19" spans="1:7" ht="15" x14ac:dyDescent="0.2">
      <c r="A19" s="172" t="s">
        <v>157</v>
      </c>
      <c r="B19" s="169">
        <v>1143755</v>
      </c>
      <c r="C19" s="244">
        <f>+(74400+10000)*1.08*12+27899</f>
        <v>1121723</v>
      </c>
      <c r="D19" s="171">
        <f t="shared" si="2"/>
        <v>-22032</v>
      </c>
      <c r="G19" s="238" t="s">
        <v>175</v>
      </c>
    </row>
    <row r="20" spans="1:7" ht="15" x14ac:dyDescent="0.2">
      <c r="A20" s="184" t="s">
        <v>122</v>
      </c>
      <c r="B20" s="174">
        <v>0</v>
      </c>
      <c r="C20" s="245">
        <f>-C84</f>
        <v>3600</v>
      </c>
      <c r="D20" s="176">
        <f t="shared" si="2"/>
        <v>3600</v>
      </c>
      <c r="G20" s="167"/>
    </row>
    <row r="21" spans="1:7" ht="15" x14ac:dyDescent="0.25">
      <c r="A21" s="168"/>
      <c r="B21" s="177"/>
      <c r="C21" s="205"/>
      <c r="D21" s="185"/>
    </row>
    <row r="22" spans="1:7" ht="15" x14ac:dyDescent="0.25">
      <c r="A22" s="186" t="s">
        <v>5</v>
      </c>
      <c r="B22" s="187">
        <v>120000</v>
      </c>
      <c r="C22" s="246">
        <f>10710*12</f>
        <v>128520</v>
      </c>
      <c r="D22" s="188">
        <f t="shared" ref="D22:D25" si="3">C22-B22</f>
        <v>8520</v>
      </c>
      <c r="G22" s="238" t="s">
        <v>172</v>
      </c>
    </row>
    <row r="23" spans="1:7" ht="15" x14ac:dyDescent="0.25">
      <c r="A23" s="160" t="s">
        <v>6</v>
      </c>
      <c r="B23" s="189">
        <v>16267</v>
      </c>
      <c r="C23" s="247">
        <f>1000*12+(1405*1.07)*12</f>
        <v>30040.2</v>
      </c>
      <c r="D23" s="190">
        <f t="shared" si="3"/>
        <v>13773.2</v>
      </c>
      <c r="G23" s="238" t="s">
        <v>177</v>
      </c>
    </row>
    <row r="24" spans="1:7" ht="15" x14ac:dyDescent="0.25">
      <c r="A24" s="160" t="s">
        <v>7</v>
      </c>
      <c r="B24" s="189">
        <v>0</v>
      </c>
      <c r="C24" s="247"/>
      <c r="D24" s="190">
        <f t="shared" si="3"/>
        <v>0</v>
      </c>
      <c r="G24" s="167"/>
    </row>
    <row r="25" spans="1:7" ht="15" x14ac:dyDescent="0.25">
      <c r="A25" s="191" t="s">
        <v>8</v>
      </c>
      <c r="B25" s="192">
        <v>0</v>
      </c>
      <c r="C25" s="248"/>
      <c r="D25" s="193">
        <f t="shared" si="3"/>
        <v>0</v>
      </c>
      <c r="G25" s="167"/>
    </row>
    <row r="26" spans="1:7" ht="15" x14ac:dyDescent="0.25">
      <c r="A26" s="160"/>
      <c r="B26" s="161"/>
      <c r="C26" s="194"/>
      <c r="D26" s="194"/>
    </row>
    <row r="27" spans="1:7" ht="15" x14ac:dyDescent="0.25">
      <c r="A27" s="160" t="s">
        <v>26</v>
      </c>
      <c r="B27" s="161">
        <f>SUBTOTAL(9,B28:B53)</f>
        <v>146925</v>
      </c>
      <c r="C27" s="194">
        <f>SUBTOTAL(9,C28:C53)</f>
        <v>148781</v>
      </c>
      <c r="D27" s="194">
        <f>SUBTOTAL(9,D28:D53)</f>
        <v>1856</v>
      </c>
    </row>
    <row r="28" spans="1:7" ht="15" x14ac:dyDescent="0.25">
      <c r="A28" s="195" t="s">
        <v>35</v>
      </c>
      <c r="B28" s="196"/>
      <c r="C28" s="242">
        <f>+(2178*12)+3000</f>
        <v>29136</v>
      </c>
      <c r="D28" s="166">
        <f t="shared" ref="D28:D53" si="4">C28-B28</f>
        <v>29136</v>
      </c>
      <c r="G28" s="238" t="s">
        <v>173</v>
      </c>
    </row>
    <row r="29" spans="1:7" ht="15" x14ac:dyDescent="0.25">
      <c r="A29" s="197" t="s">
        <v>46</v>
      </c>
      <c r="B29" s="198">
        <v>26126</v>
      </c>
      <c r="C29" s="244">
        <v>0</v>
      </c>
      <c r="D29" s="171">
        <f t="shared" si="4"/>
        <v>-26126</v>
      </c>
      <c r="G29" s="167"/>
    </row>
    <row r="30" spans="1:7" ht="15" x14ac:dyDescent="0.25">
      <c r="A30" s="197" t="s">
        <v>32</v>
      </c>
      <c r="B30" s="198">
        <v>13197</v>
      </c>
      <c r="C30" s="244">
        <v>13197</v>
      </c>
      <c r="D30" s="171">
        <f t="shared" si="4"/>
        <v>0</v>
      </c>
      <c r="G30" s="167"/>
    </row>
    <row r="31" spans="1:7" ht="15" x14ac:dyDescent="0.25">
      <c r="A31" s="197" t="s">
        <v>158</v>
      </c>
      <c r="B31" s="198"/>
      <c r="C31" s="244"/>
      <c r="D31" s="171">
        <f t="shared" si="4"/>
        <v>0</v>
      </c>
      <c r="G31" s="167"/>
    </row>
    <row r="32" spans="1:7" ht="15" x14ac:dyDescent="0.25">
      <c r="A32" s="197" t="s">
        <v>19</v>
      </c>
      <c r="B32" s="198">
        <v>6869</v>
      </c>
      <c r="C32" s="244">
        <v>6869</v>
      </c>
      <c r="D32" s="171">
        <f t="shared" si="4"/>
        <v>0</v>
      </c>
      <c r="G32" s="167"/>
    </row>
    <row r="33" spans="1:7" ht="15" x14ac:dyDescent="0.25">
      <c r="A33" s="197" t="s">
        <v>159</v>
      </c>
      <c r="B33" s="198">
        <v>6917</v>
      </c>
      <c r="C33" s="244">
        <v>8320</v>
      </c>
      <c r="D33" s="171">
        <f t="shared" si="4"/>
        <v>1403</v>
      </c>
      <c r="G33" s="238" t="s">
        <v>174</v>
      </c>
    </row>
    <row r="34" spans="1:7" ht="15" x14ac:dyDescent="0.25">
      <c r="A34" s="197" t="s">
        <v>50</v>
      </c>
      <c r="B34" s="198">
        <v>6869</v>
      </c>
      <c r="C34" s="244">
        <v>6869</v>
      </c>
      <c r="D34" s="171">
        <f t="shared" si="4"/>
        <v>0</v>
      </c>
      <c r="G34" s="167"/>
    </row>
    <row r="35" spans="1:7" ht="15" x14ac:dyDescent="0.25">
      <c r="A35" s="197" t="s">
        <v>64</v>
      </c>
      <c r="B35" s="198"/>
      <c r="C35" s="244"/>
      <c r="D35" s="171">
        <f t="shared" si="4"/>
        <v>0</v>
      </c>
      <c r="G35" s="167"/>
    </row>
    <row r="36" spans="1:7" ht="15" x14ac:dyDescent="0.25">
      <c r="A36" s="197" t="s">
        <v>65</v>
      </c>
      <c r="B36" s="198"/>
      <c r="C36" s="244"/>
      <c r="D36" s="171">
        <f t="shared" si="4"/>
        <v>0</v>
      </c>
      <c r="G36" s="167"/>
    </row>
    <row r="37" spans="1:7" ht="15" x14ac:dyDescent="0.25">
      <c r="A37" s="199" t="s">
        <v>25</v>
      </c>
      <c r="B37" s="198">
        <v>17174</v>
      </c>
      <c r="C37" s="244">
        <v>17174</v>
      </c>
      <c r="D37" s="171">
        <f t="shared" si="4"/>
        <v>0</v>
      </c>
      <c r="G37" s="167"/>
    </row>
    <row r="38" spans="1:7" ht="15" x14ac:dyDescent="0.25">
      <c r="A38" s="197" t="s">
        <v>69</v>
      </c>
      <c r="B38" s="198"/>
      <c r="C38" s="244"/>
      <c r="D38" s="171">
        <f t="shared" si="4"/>
        <v>0</v>
      </c>
      <c r="G38" s="167"/>
    </row>
    <row r="39" spans="1:7" ht="15" x14ac:dyDescent="0.25">
      <c r="A39" s="197" t="s">
        <v>33</v>
      </c>
      <c r="B39" s="198"/>
      <c r="C39" s="244"/>
      <c r="D39" s="171">
        <f t="shared" si="4"/>
        <v>0</v>
      </c>
      <c r="G39" s="200"/>
    </row>
    <row r="40" spans="1:7" ht="15" x14ac:dyDescent="0.25">
      <c r="A40" s="197" t="s">
        <v>37</v>
      </c>
      <c r="B40" s="198">
        <v>24043</v>
      </c>
      <c r="C40" s="244">
        <v>24043</v>
      </c>
      <c r="D40" s="171">
        <f t="shared" si="4"/>
        <v>0</v>
      </c>
      <c r="G40" s="201"/>
    </row>
    <row r="41" spans="1:7" ht="15" x14ac:dyDescent="0.25">
      <c r="A41" s="197" t="s">
        <v>66</v>
      </c>
      <c r="B41" s="198"/>
      <c r="C41" s="244"/>
      <c r="D41" s="171">
        <f t="shared" si="4"/>
        <v>0</v>
      </c>
      <c r="G41" s="201"/>
    </row>
    <row r="42" spans="1:7" ht="15" x14ac:dyDescent="0.25">
      <c r="A42" s="197" t="s">
        <v>76</v>
      </c>
      <c r="B42" s="198"/>
      <c r="C42" s="244"/>
      <c r="D42" s="171">
        <f t="shared" si="4"/>
        <v>0</v>
      </c>
      <c r="G42" s="201"/>
    </row>
    <row r="43" spans="1:7" ht="15" x14ac:dyDescent="0.25">
      <c r="A43" s="197" t="s">
        <v>68</v>
      </c>
      <c r="B43" s="198"/>
      <c r="C43" s="244"/>
      <c r="D43" s="171">
        <f t="shared" si="4"/>
        <v>0</v>
      </c>
      <c r="G43" s="201"/>
    </row>
    <row r="44" spans="1:7" ht="15" x14ac:dyDescent="0.25">
      <c r="A44" s="197" t="s">
        <v>34</v>
      </c>
      <c r="B44" s="198">
        <v>4122</v>
      </c>
      <c r="C44" s="244">
        <v>5000</v>
      </c>
      <c r="D44" s="171">
        <f t="shared" si="4"/>
        <v>878</v>
      </c>
      <c r="G44" s="201"/>
    </row>
    <row r="45" spans="1:7" ht="15" x14ac:dyDescent="0.25">
      <c r="A45" s="197" t="s">
        <v>52</v>
      </c>
      <c r="B45" s="198"/>
      <c r="C45" s="244"/>
      <c r="D45" s="171">
        <f t="shared" si="4"/>
        <v>0</v>
      </c>
      <c r="G45" s="201"/>
    </row>
    <row r="46" spans="1:7" ht="15" x14ac:dyDescent="0.25">
      <c r="A46" s="197" t="s">
        <v>54</v>
      </c>
      <c r="B46" s="198"/>
      <c r="C46" s="244"/>
      <c r="D46" s="171">
        <f t="shared" si="4"/>
        <v>0</v>
      </c>
      <c r="G46" s="201"/>
    </row>
    <row r="47" spans="1:7" ht="15" x14ac:dyDescent="0.25">
      <c r="A47" s="197" t="s">
        <v>139</v>
      </c>
      <c r="B47" s="198">
        <v>1603</v>
      </c>
      <c r="C47" s="244">
        <v>1603</v>
      </c>
      <c r="D47" s="171">
        <f t="shared" si="4"/>
        <v>0</v>
      </c>
      <c r="G47" s="201"/>
    </row>
    <row r="48" spans="1:7" ht="15" x14ac:dyDescent="0.25">
      <c r="A48" s="197" t="s">
        <v>72</v>
      </c>
      <c r="B48" s="198">
        <v>3435</v>
      </c>
      <c r="C48" s="244">
        <v>0</v>
      </c>
      <c r="D48" s="171">
        <f t="shared" si="4"/>
        <v>-3435</v>
      </c>
      <c r="G48" s="249" t="s">
        <v>176</v>
      </c>
    </row>
    <row r="49" spans="1:7" ht="15" x14ac:dyDescent="0.25">
      <c r="A49" s="197" t="s">
        <v>140</v>
      </c>
      <c r="B49" s="198">
        <v>36570</v>
      </c>
      <c r="C49" s="244">
        <v>36570</v>
      </c>
      <c r="D49" s="171">
        <f t="shared" si="4"/>
        <v>0</v>
      </c>
      <c r="G49" s="201"/>
    </row>
    <row r="50" spans="1:7" ht="15" x14ac:dyDescent="0.25">
      <c r="A50" s="197" t="s">
        <v>70</v>
      </c>
      <c r="B50" s="198"/>
      <c r="C50" s="244"/>
      <c r="D50" s="171">
        <f t="shared" si="4"/>
        <v>0</v>
      </c>
      <c r="G50" s="201"/>
    </row>
    <row r="51" spans="1:7" ht="15" x14ac:dyDescent="0.25">
      <c r="A51" s="197" t="s">
        <v>160</v>
      </c>
      <c r="B51" s="198"/>
      <c r="C51" s="244"/>
      <c r="D51" s="171">
        <f t="shared" si="4"/>
        <v>0</v>
      </c>
      <c r="G51" s="201"/>
    </row>
    <row r="52" spans="1:7" ht="15" x14ac:dyDescent="0.25">
      <c r="A52" s="197"/>
      <c r="B52" s="198"/>
      <c r="C52" s="244"/>
      <c r="D52" s="171">
        <f t="shared" si="4"/>
        <v>0</v>
      </c>
      <c r="G52" s="201"/>
    </row>
    <row r="53" spans="1:7" ht="15" x14ac:dyDescent="0.25">
      <c r="A53" s="202"/>
      <c r="B53" s="203"/>
      <c r="C53" s="245"/>
      <c r="D53" s="176">
        <f t="shared" si="4"/>
        <v>0</v>
      </c>
      <c r="G53" s="201"/>
    </row>
    <row r="54" spans="1:7" ht="15" x14ac:dyDescent="0.25">
      <c r="A54" s="197"/>
      <c r="B54" s="204"/>
      <c r="C54" s="205"/>
      <c r="D54" s="205"/>
    </row>
    <row r="55" spans="1:7" ht="15" x14ac:dyDescent="0.25">
      <c r="A55" s="206" t="s">
        <v>48</v>
      </c>
      <c r="B55" s="161">
        <f>SUBTOTAL(9,B56:B60)</f>
        <v>0</v>
      </c>
      <c r="C55" s="194">
        <f t="shared" ref="C55:D55" si="5">SUBTOTAL(9,C56:C60)</f>
        <v>0</v>
      </c>
      <c r="D55" s="194">
        <f t="shared" si="5"/>
        <v>0</v>
      </c>
    </row>
    <row r="56" spans="1:7" ht="15" x14ac:dyDescent="0.25">
      <c r="A56" s="207" t="s">
        <v>161</v>
      </c>
      <c r="B56" s="196"/>
      <c r="C56" s="165">
        <v>0</v>
      </c>
      <c r="D56" s="166">
        <f t="shared" ref="D56:D60" si="6">C56-B56</f>
        <v>0</v>
      </c>
      <c r="G56" s="201"/>
    </row>
    <row r="57" spans="1:7" ht="15" x14ac:dyDescent="0.25">
      <c r="A57" s="208"/>
      <c r="B57" s="198"/>
      <c r="C57" s="170">
        <v>0</v>
      </c>
      <c r="D57" s="171">
        <f t="shared" si="6"/>
        <v>0</v>
      </c>
      <c r="G57" s="201"/>
    </row>
    <row r="58" spans="1:7" ht="15" x14ac:dyDescent="0.25">
      <c r="A58" s="208"/>
      <c r="B58" s="198"/>
      <c r="C58" s="170">
        <v>0</v>
      </c>
      <c r="D58" s="171">
        <f t="shared" si="6"/>
        <v>0</v>
      </c>
      <c r="G58" s="201"/>
    </row>
    <row r="59" spans="1:7" ht="15" x14ac:dyDescent="0.25">
      <c r="A59" s="208"/>
      <c r="B59" s="198"/>
      <c r="C59" s="170">
        <v>0</v>
      </c>
      <c r="D59" s="171">
        <f t="shared" si="6"/>
        <v>0</v>
      </c>
      <c r="G59" s="201"/>
    </row>
    <row r="60" spans="1:7" ht="15" x14ac:dyDescent="0.25">
      <c r="A60" s="209"/>
      <c r="B60" s="174"/>
      <c r="C60" s="175"/>
      <c r="D60" s="176">
        <f t="shared" si="6"/>
        <v>0</v>
      </c>
      <c r="G60" s="201"/>
    </row>
    <row r="61" spans="1:7" ht="15" x14ac:dyDescent="0.25">
      <c r="A61" s="197"/>
      <c r="B61" s="204"/>
      <c r="C61" s="205"/>
      <c r="D61" s="205"/>
    </row>
    <row r="62" spans="1:7" ht="15" x14ac:dyDescent="0.25">
      <c r="A62" s="206" t="s">
        <v>49</v>
      </c>
      <c r="B62" s="161">
        <f>SUBTOTAL(9,B63:B66)</f>
        <v>0</v>
      </c>
      <c r="C62" s="194">
        <f t="shared" ref="C62:D62" si="7">SUBTOTAL(9,C63:C66)</f>
        <v>0</v>
      </c>
      <c r="D62" s="194">
        <f t="shared" si="7"/>
        <v>0</v>
      </c>
    </row>
    <row r="63" spans="1:7" ht="15" x14ac:dyDescent="0.25">
      <c r="A63" s="210"/>
      <c r="B63" s="196"/>
      <c r="C63" s="165">
        <v>0</v>
      </c>
      <c r="D63" s="166">
        <f t="shared" ref="D63:D66" si="8">C63-B63</f>
        <v>0</v>
      </c>
      <c r="G63" s="201"/>
    </row>
    <row r="64" spans="1:7" ht="15" x14ac:dyDescent="0.25">
      <c r="A64" s="211" t="s">
        <v>162</v>
      </c>
      <c r="B64" s="198"/>
      <c r="C64" s="170"/>
      <c r="D64" s="171">
        <f t="shared" si="8"/>
        <v>0</v>
      </c>
      <c r="G64" s="201"/>
    </row>
    <row r="65" spans="1:7" ht="15" x14ac:dyDescent="0.25">
      <c r="A65" s="211" t="s">
        <v>163</v>
      </c>
      <c r="B65" s="198"/>
      <c r="C65" s="170"/>
      <c r="D65" s="171">
        <f t="shared" si="8"/>
        <v>0</v>
      </c>
      <c r="G65" s="201"/>
    </row>
    <row r="66" spans="1:7" ht="15" x14ac:dyDescent="0.25">
      <c r="A66" s="212" t="s">
        <v>164</v>
      </c>
      <c r="B66" s="174"/>
      <c r="C66" s="175"/>
      <c r="D66" s="176">
        <f t="shared" si="8"/>
        <v>0</v>
      </c>
      <c r="G66" s="201"/>
    </row>
    <row r="67" spans="1:7" ht="15" x14ac:dyDescent="0.25">
      <c r="A67" s="197"/>
      <c r="B67" s="204"/>
      <c r="C67" s="205"/>
      <c r="D67" s="205"/>
    </row>
    <row r="68" spans="1:7" ht="15" x14ac:dyDescent="0.25">
      <c r="A68" s="206" t="s">
        <v>165</v>
      </c>
      <c r="B68" s="161">
        <f>SUBTOTAL(9,B69:B76)</f>
        <v>20000</v>
      </c>
      <c r="C68" s="194">
        <f t="shared" ref="C68:D68" si="9">SUBTOTAL(9,C69:C76)</f>
        <v>20000</v>
      </c>
      <c r="D68" s="194">
        <f t="shared" si="9"/>
        <v>0</v>
      </c>
    </row>
    <row r="69" spans="1:7" ht="15" x14ac:dyDescent="0.25">
      <c r="A69" s="195" t="s">
        <v>39</v>
      </c>
      <c r="B69" s="196"/>
      <c r="C69" s="165"/>
      <c r="D69" s="166">
        <f t="shared" ref="D69:D76" si="10">C69-B69</f>
        <v>0</v>
      </c>
    </row>
    <row r="70" spans="1:7" ht="15" x14ac:dyDescent="0.25">
      <c r="A70" s="197" t="s">
        <v>10</v>
      </c>
      <c r="B70" s="198"/>
      <c r="C70" s="170"/>
      <c r="D70" s="171">
        <f t="shared" si="10"/>
        <v>0</v>
      </c>
    </row>
    <row r="71" spans="1:7" ht="15" x14ac:dyDescent="0.25">
      <c r="A71" s="197" t="s">
        <v>27</v>
      </c>
      <c r="B71" s="198"/>
      <c r="C71" s="170"/>
      <c r="D71" s="171">
        <f t="shared" si="10"/>
        <v>0</v>
      </c>
    </row>
    <row r="72" spans="1:7" ht="15" x14ac:dyDescent="0.25">
      <c r="A72" s="197" t="s">
        <v>40</v>
      </c>
      <c r="B72" s="198"/>
      <c r="C72" s="170"/>
      <c r="D72" s="171">
        <f t="shared" si="10"/>
        <v>0</v>
      </c>
    </row>
    <row r="73" spans="1:7" ht="15" x14ac:dyDescent="0.25">
      <c r="A73" s="197" t="s">
        <v>166</v>
      </c>
      <c r="B73" s="198">
        <v>20000</v>
      </c>
      <c r="C73" s="170">
        <v>20000</v>
      </c>
      <c r="D73" s="171">
        <f t="shared" si="10"/>
        <v>0</v>
      </c>
    </row>
    <row r="74" spans="1:7" ht="15" x14ac:dyDescent="0.25">
      <c r="A74" s="197" t="s">
        <v>74</v>
      </c>
      <c r="B74" s="198"/>
      <c r="C74" s="170"/>
      <c r="D74" s="171">
        <f t="shared" si="10"/>
        <v>0</v>
      </c>
    </row>
    <row r="75" spans="1:7" ht="15" x14ac:dyDescent="0.25">
      <c r="A75" s="197" t="s">
        <v>73</v>
      </c>
      <c r="B75" s="198"/>
      <c r="C75" s="170"/>
      <c r="D75" s="171">
        <f t="shared" si="10"/>
        <v>0</v>
      </c>
    </row>
    <row r="76" spans="1:7" ht="15" x14ac:dyDescent="0.25">
      <c r="A76" s="202" t="s">
        <v>38</v>
      </c>
      <c r="B76" s="174"/>
      <c r="C76" s="175"/>
      <c r="D76" s="176">
        <f t="shared" si="10"/>
        <v>0</v>
      </c>
    </row>
    <row r="77" spans="1:7" ht="15.75" thickBot="1" x14ac:dyDescent="0.3">
      <c r="A77" s="168"/>
      <c r="B77" s="161"/>
      <c r="C77" s="162"/>
      <c r="D77" s="162"/>
    </row>
    <row r="78" spans="1:7" ht="15.75" thickBot="1" x14ac:dyDescent="0.25">
      <c r="A78" s="213" t="s">
        <v>11</v>
      </c>
      <c r="B78" s="214">
        <f>SUBTOTAL(9,B8:B76)</f>
        <v>2173023</v>
      </c>
      <c r="C78" s="215">
        <f>SUBTOTAL(9,C8:C76)</f>
        <v>2176624.2000000002</v>
      </c>
      <c r="D78" s="215">
        <f>SUBTOTAL(9,D8:D76)</f>
        <v>3601.2000000000007</v>
      </c>
    </row>
    <row r="79" spans="1:7" ht="15.75" thickBot="1" x14ac:dyDescent="0.25">
      <c r="A79" s="235"/>
      <c r="B79" s="236"/>
      <c r="C79" s="237"/>
      <c r="D79" s="237"/>
    </row>
    <row r="80" spans="1:7" ht="15.75" thickBot="1" x14ac:dyDescent="0.25">
      <c r="A80" s="235" t="s">
        <v>20</v>
      </c>
      <c r="B80" s="214">
        <f>+B83*0.03</f>
        <v>-67206.929999999993</v>
      </c>
      <c r="C80" s="214">
        <f>+C83*0.03</f>
        <v>-67206.929999999993</v>
      </c>
      <c r="D80" s="214">
        <f t="shared" ref="D80" si="11">+D83*0.03</f>
        <v>0</v>
      </c>
    </row>
    <row r="81" spans="1:7" ht="13.5" thickBot="1" x14ac:dyDescent="0.25">
      <c r="A81" s="216"/>
      <c r="B81" s="217"/>
      <c r="C81" s="218"/>
      <c r="D81" s="218"/>
    </row>
    <row r="82" spans="1:7" ht="22.5" x14ac:dyDescent="0.2">
      <c r="A82" s="219" t="s">
        <v>12</v>
      </c>
      <c r="B82" s="220" t="s">
        <v>150</v>
      </c>
      <c r="C82" s="221" t="s">
        <v>151</v>
      </c>
      <c r="D82" s="222" t="s">
        <v>152</v>
      </c>
    </row>
    <row r="83" spans="1:7" ht="15" x14ac:dyDescent="0.25">
      <c r="A83" s="163" t="s">
        <v>167</v>
      </c>
      <c r="B83" s="164">
        <v>-2240231</v>
      </c>
      <c r="C83" s="165">
        <v>-2240231</v>
      </c>
      <c r="D83" s="223">
        <f t="shared" ref="D83:D85" si="12">C83-B83</f>
        <v>0</v>
      </c>
      <c r="G83" s="201"/>
    </row>
    <row r="84" spans="1:7" ht="15" x14ac:dyDescent="0.25">
      <c r="A84" s="168" t="s">
        <v>171</v>
      </c>
      <c r="B84" s="169"/>
      <c r="C84" s="170">
        <f>-300*12</f>
        <v>-3600</v>
      </c>
      <c r="D84" s="224">
        <f t="shared" si="12"/>
        <v>-3600</v>
      </c>
      <c r="G84" s="201"/>
    </row>
    <row r="85" spans="1:7" ht="15" x14ac:dyDescent="0.25">
      <c r="A85" s="225"/>
      <c r="B85" s="174"/>
      <c r="C85" s="175"/>
      <c r="D85" s="226">
        <f t="shared" si="12"/>
        <v>0</v>
      </c>
    </row>
    <row r="86" spans="1:7" ht="15.75" thickBot="1" x14ac:dyDescent="0.3">
      <c r="A86" s="168"/>
      <c r="B86" s="177"/>
      <c r="C86" s="178"/>
      <c r="D86" s="227"/>
    </row>
    <row r="87" spans="1:7" ht="15.75" thickBot="1" x14ac:dyDescent="0.25">
      <c r="A87" s="213" t="s">
        <v>13</v>
      </c>
      <c r="B87" s="228">
        <f>SUBTOTAL(9,B83:B85)</f>
        <v>-2240231</v>
      </c>
      <c r="C87" s="229">
        <f>SUBTOTAL(9,C83:C85)</f>
        <v>-2243831</v>
      </c>
      <c r="D87" s="229">
        <f>SUBTOTAL(9,D83:D85)</f>
        <v>-3600</v>
      </c>
    </row>
    <row r="88" spans="1:7" ht="15.75" thickBot="1" x14ac:dyDescent="0.25">
      <c r="A88" s="230" t="s">
        <v>168</v>
      </c>
      <c r="B88" s="231">
        <f>B87+B78-B80</f>
        <v>-1.0700000000069849</v>
      </c>
      <c r="C88" s="231">
        <f t="shared" ref="C88:D88" si="13">C87+C78-C80</f>
        <v>0.1300000001792796</v>
      </c>
      <c r="D88" s="231">
        <f t="shared" si="13"/>
        <v>1.2000000000007276</v>
      </c>
    </row>
    <row r="89" spans="1:7" x14ac:dyDescent="0.2">
      <c r="B89" s="15"/>
    </row>
    <row r="90" spans="1:7" x14ac:dyDescent="0.2">
      <c r="B90" s="15"/>
      <c r="C90" s="232"/>
    </row>
    <row r="91" spans="1:7" x14ac:dyDescent="0.2">
      <c r="B91" s="15"/>
      <c r="C91" s="232"/>
    </row>
    <row r="92" spans="1:7" x14ac:dyDescent="0.2">
      <c r="B92" s="15"/>
      <c r="D92" s="232"/>
    </row>
    <row r="93" spans="1:7" x14ac:dyDescent="0.2">
      <c r="B93" s="15"/>
      <c r="C93" s="232"/>
      <c r="D93" s="232"/>
    </row>
    <row r="94" spans="1:7" x14ac:dyDescent="0.2">
      <c r="B94" s="15"/>
    </row>
    <row r="95" spans="1:7" x14ac:dyDescent="0.2">
      <c r="B95" s="15"/>
      <c r="C95" s="233"/>
    </row>
    <row r="96" spans="1:7" x14ac:dyDescent="0.2">
      <c r="B96" s="15"/>
    </row>
    <row r="97" spans="2:2" x14ac:dyDescent="0.2">
      <c r="B97" s="15"/>
    </row>
    <row r="98" spans="2:2" x14ac:dyDescent="0.2">
      <c r="B98" s="15"/>
    </row>
    <row r="99" spans="2:2" x14ac:dyDescent="0.2">
      <c r="B99" s="15"/>
    </row>
    <row r="100" spans="2:2" x14ac:dyDescent="0.2">
      <c r="B100" s="15"/>
    </row>
    <row r="101" spans="2:2" x14ac:dyDescent="0.2">
      <c r="B101" s="15"/>
    </row>
    <row r="102" spans="2:2" x14ac:dyDescent="0.2">
      <c r="B102" s="15"/>
    </row>
    <row r="103" spans="2:2" x14ac:dyDescent="0.2">
      <c r="B103" s="15"/>
    </row>
    <row r="104" spans="2:2" x14ac:dyDescent="0.2">
      <c r="B104" s="15"/>
    </row>
    <row r="105" spans="2:2" x14ac:dyDescent="0.2">
      <c r="B105" s="15"/>
    </row>
    <row r="106" spans="2:2" x14ac:dyDescent="0.2">
      <c r="B106" s="15"/>
    </row>
    <row r="107" spans="2:2" x14ac:dyDescent="0.2">
      <c r="B107" s="15"/>
    </row>
    <row r="108" spans="2:2" x14ac:dyDescent="0.2">
      <c r="B108" s="15"/>
    </row>
    <row r="109" spans="2:2" x14ac:dyDescent="0.2">
      <c r="B109" s="15"/>
    </row>
    <row r="110" spans="2:2" x14ac:dyDescent="0.2">
      <c r="B110" s="15"/>
    </row>
    <row r="111" spans="2:2" x14ac:dyDescent="0.2">
      <c r="B111" s="15"/>
    </row>
    <row r="112" spans="2:2" x14ac:dyDescent="0.2">
      <c r="B112" s="15"/>
    </row>
    <row r="113" spans="2:2" x14ac:dyDescent="0.2">
      <c r="B113" s="15"/>
    </row>
    <row r="114" spans="2:2" x14ac:dyDescent="0.2">
      <c r="B114" s="15"/>
    </row>
    <row r="115" spans="2:2" x14ac:dyDescent="0.2">
      <c r="B115" s="15"/>
    </row>
    <row r="116" spans="2:2" x14ac:dyDescent="0.2">
      <c r="B116" s="15"/>
    </row>
    <row r="117" spans="2:2" x14ac:dyDescent="0.2">
      <c r="B117" s="15"/>
    </row>
    <row r="118" spans="2:2" x14ac:dyDescent="0.2">
      <c r="B118" s="15"/>
    </row>
    <row r="119" spans="2:2" x14ac:dyDescent="0.2">
      <c r="B119" s="15"/>
    </row>
    <row r="120" spans="2:2" x14ac:dyDescent="0.2">
      <c r="B120" s="15"/>
    </row>
    <row r="121" spans="2:2" x14ac:dyDescent="0.2">
      <c r="B121" s="15"/>
    </row>
    <row r="122" spans="2:2" x14ac:dyDescent="0.2">
      <c r="B122" s="15"/>
    </row>
    <row r="123" spans="2:2" x14ac:dyDescent="0.2">
      <c r="B123" s="15"/>
    </row>
    <row r="124" spans="2:2" x14ac:dyDescent="0.2">
      <c r="B124" s="15"/>
    </row>
    <row r="125" spans="2:2" x14ac:dyDescent="0.2">
      <c r="B125" s="15"/>
    </row>
    <row r="126" spans="2:2" x14ac:dyDescent="0.2">
      <c r="B126" s="15"/>
    </row>
    <row r="127" spans="2:2" x14ac:dyDescent="0.2">
      <c r="B127" s="15"/>
    </row>
    <row r="128" spans="2:2" x14ac:dyDescent="0.2">
      <c r="B128" s="15"/>
    </row>
    <row r="129" spans="2:2" x14ac:dyDescent="0.2">
      <c r="B129" s="15"/>
    </row>
    <row r="130" spans="2:2" x14ac:dyDescent="0.2">
      <c r="B130" s="15"/>
    </row>
    <row r="131" spans="2:2" x14ac:dyDescent="0.2">
      <c r="B131" s="15"/>
    </row>
    <row r="132" spans="2:2" x14ac:dyDescent="0.2">
      <c r="B132" s="15"/>
    </row>
    <row r="133" spans="2:2" x14ac:dyDescent="0.2">
      <c r="B133" s="15"/>
    </row>
    <row r="134" spans="2:2" x14ac:dyDescent="0.2">
      <c r="B134" s="15"/>
    </row>
    <row r="135" spans="2:2" x14ac:dyDescent="0.2">
      <c r="B135" s="15"/>
    </row>
    <row r="136" spans="2:2" x14ac:dyDescent="0.2">
      <c r="B136" s="15"/>
    </row>
    <row r="137" spans="2:2" x14ac:dyDescent="0.2">
      <c r="B137" s="15"/>
    </row>
    <row r="138" spans="2:2" x14ac:dyDescent="0.2">
      <c r="B138" s="15"/>
    </row>
    <row r="139" spans="2:2" x14ac:dyDescent="0.2">
      <c r="B139" s="15"/>
    </row>
    <row r="140" spans="2:2" x14ac:dyDescent="0.2">
      <c r="B140" s="15"/>
    </row>
    <row r="141" spans="2:2" x14ac:dyDescent="0.2">
      <c r="B141" s="15"/>
    </row>
    <row r="142" spans="2:2" x14ac:dyDescent="0.2">
      <c r="B142" s="15"/>
    </row>
    <row r="143" spans="2:2" x14ac:dyDescent="0.2">
      <c r="B143" s="15"/>
    </row>
    <row r="144" spans="2:2" x14ac:dyDescent="0.2">
      <c r="B144" s="15"/>
    </row>
    <row r="145" spans="2:2" x14ac:dyDescent="0.2">
      <c r="B145" s="15"/>
    </row>
    <row r="146" spans="2:2" x14ac:dyDescent="0.2">
      <c r="B146" s="15"/>
    </row>
    <row r="147" spans="2:2" x14ac:dyDescent="0.2">
      <c r="B147" s="15"/>
    </row>
    <row r="148" spans="2:2" x14ac:dyDescent="0.2">
      <c r="B148" s="15"/>
    </row>
    <row r="149" spans="2:2" x14ac:dyDescent="0.2">
      <c r="B149" s="15"/>
    </row>
    <row r="150" spans="2:2" x14ac:dyDescent="0.2">
      <c r="B150" s="15"/>
    </row>
    <row r="151" spans="2:2" x14ac:dyDescent="0.2">
      <c r="B151" s="15"/>
    </row>
    <row r="152" spans="2:2" x14ac:dyDescent="0.2">
      <c r="B152" s="15"/>
    </row>
    <row r="153" spans="2:2" x14ac:dyDescent="0.2">
      <c r="B153" s="15"/>
    </row>
    <row r="154" spans="2:2" x14ac:dyDescent="0.2">
      <c r="B154" s="15"/>
    </row>
    <row r="155" spans="2:2" x14ac:dyDescent="0.2">
      <c r="B155" s="15"/>
    </row>
    <row r="156" spans="2:2" x14ac:dyDescent="0.2">
      <c r="B156" s="15"/>
    </row>
    <row r="157" spans="2:2" x14ac:dyDescent="0.2">
      <c r="B157" s="15"/>
    </row>
    <row r="158" spans="2:2" x14ac:dyDescent="0.2">
      <c r="B158" s="15"/>
    </row>
    <row r="159" spans="2:2" x14ac:dyDescent="0.2">
      <c r="B159" s="15"/>
    </row>
    <row r="160" spans="2:2" x14ac:dyDescent="0.2">
      <c r="B160" s="15"/>
    </row>
    <row r="161" spans="2:2" x14ac:dyDescent="0.2">
      <c r="B161" s="15"/>
    </row>
    <row r="162" spans="2:2" x14ac:dyDescent="0.2">
      <c r="B162" s="15"/>
    </row>
    <row r="163" spans="2:2" x14ac:dyDescent="0.2">
      <c r="B163" s="15"/>
    </row>
    <row r="164" spans="2:2" x14ac:dyDescent="0.2">
      <c r="B164" s="15"/>
    </row>
    <row r="165" spans="2:2" x14ac:dyDescent="0.2">
      <c r="B165" s="15"/>
    </row>
    <row r="166" spans="2:2" x14ac:dyDescent="0.2">
      <c r="B166" s="15"/>
    </row>
    <row r="167" spans="2:2" x14ac:dyDescent="0.2">
      <c r="B167" s="15"/>
    </row>
    <row r="168" spans="2:2" x14ac:dyDescent="0.2">
      <c r="B168" s="15"/>
    </row>
    <row r="169" spans="2:2" x14ac:dyDescent="0.2">
      <c r="B169" s="15"/>
    </row>
    <row r="170" spans="2:2" x14ac:dyDescent="0.2">
      <c r="B170" s="15"/>
    </row>
    <row r="171" spans="2:2" x14ac:dyDescent="0.2">
      <c r="B171" s="15"/>
    </row>
    <row r="172" spans="2:2" x14ac:dyDescent="0.2">
      <c r="B172" s="15"/>
    </row>
    <row r="173" spans="2:2" x14ac:dyDescent="0.2">
      <c r="B173" s="15"/>
    </row>
    <row r="174" spans="2:2" x14ac:dyDescent="0.2">
      <c r="B174" s="15"/>
    </row>
    <row r="175" spans="2:2" x14ac:dyDescent="0.2">
      <c r="B175" s="15"/>
    </row>
    <row r="176" spans="2:2" x14ac:dyDescent="0.2">
      <c r="B176" s="15"/>
    </row>
    <row r="177" spans="2:2" x14ac:dyDescent="0.2">
      <c r="B177" s="15"/>
    </row>
    <row r="178" spans="2:2" x14ac:dyDescent="0.2">
      <c r="B178" s="15"/>
    </row>
    <row r="179" spans="2:2" x14ac:dyDescent="0.2">
      <c r="B179" s="15"/>
    </row>
    <row r="180" spans="2:2" x14ac:dyDescent="0.2">
      <c r="B180" s="15"/>
    </row>
    <row r="181" spans="2:2" x14ac:dyDescent="0.2">
      <c r="B181" s="15"/>
    </row>
    <row r="182" spans="2:2" x14ac:dyDescent="0.2">
      <c r="B182" s="15"/>
    </row>
    <row r="183" spans="2:2" x14ac:dyDescent="0.2">
      <c r="B183" s="15"/>
    </row>
    <row r="184" spans="2:2" x14ac:dyDescent="0.2">
      <c r="B184" s="15"/>
    </row>
    <row r="185" spans="2:2" x14ac:dyDescent="0.2">
      <c r="B185" s="15"/>
    </row>
    <row r="186" spans="2:2" x14ac:dyDescent="0.2">
      <c r="B186" s="15"/>
    </row>
    <row r="187" spans="2:2" x14ac:dyDescent="0.2">
      <c r="B187" s="15"/>
    </row>
    <row r="188" spans="2:2" x14ac:dyDescent="0.2">
      <c r="B188" s="15"/>
    </row>
    <row r="189" spans="2:2" x14ac:dyDescent="0.2">
      <c r="B189" s="15"/>
    </row>
    <row r="190" spans="2:2" x14ac:dyDescent="0.2">
      <c r="B190" s="15"/>
    </row>
    <row r="191" spans="2:2" x14ac:dyDescent="0.2">
      <c r="B191" s="15"/>
    </row>
    <row r="192" spans="2:2" x14ac:dyDescent="0.2">
      <c r="B192" s="15"/>
    </row>
    <row r="193" spans="2:2" x14ac:dyDescent="0.2">
      <c r="B193" s="15"/>
    </row>
    <row r="194" spans="2:2" x14ac:dyDescent="0.2">
      <c r="B194" s="15"/>
    </row>
    <row r="195" spans="2:2" x14ac:dyDescent="0.2">
      <c r="B195" s="15"/>
    </row>
    <row r="196" spans="2:2" x14ac:dyDescent="0.2">
      <c r="B196" s="15"/>
    </row>
    <row r="197" spans="2:2" x14ac:dyDescent="0.2">
      <c r="B197" s="15"/>
    </row>
    <row r="198" spans="2:2" x14ac:dyDescent="0.2">
      <c r="B198" s="15"/>
    </row>
    <row r="199" spans="2:2" x14ac:dyDescent="0.2">
      <c r="B199" s="15"/>
    </row>
    <row r="200" spans="2:2" x14ac:dyDescent="0.2">
      <c r="B200" s="15"/>
    </row>
    <row r="201" spans="2:2" x14ac:dyDescent="0.2">
      <c r="B201" s="15"/>
    </row>
    <row r="202" spans="2:2" x14ac:dyDescent="0.2">
      <c r="B202" s="15"/>
    </row>
    <row r="203" spans="2:2" x14ac:dyDescent="0.2">
      <c r="B203" s="15"/>
    </row>
    <row r="204" spans="2:2" x14ac:dyDescent="0.2">
      <c r="B204" s="15"/>
    </row>
    <row r="205" spans="2:2" x14ac:dyDescent="0.2">
      <c r="B205" s="15"/>
    </row>
    <row r="206" spans="2:2" x14ac:dyDescent="0.2">
      <c r="B206" s="15"/>
    </row>
    <row r="207" spans="2:2" x14ac:dyDescent="0.2">
      <c r="B207" s="15"/>
    </row>
    <row r="208" spans="2:2" x14ac:dyDescent="0.2">
      <c r="B208" s="15"/>
    </row>
    <row r="209" spans="2:2" x14ac:dyDescent="0.2">
      <c r="B209" s="15"/>
    </row>
    <row r="210" spans="2:2" x14ac:dyDescent="0.2">
      <c r="B210" s="15"/>
    </row>
    <row r="211" spans="2:2" x14ac:dyDescent="0.2">
      <c r="B211" s="15"/>
    </row>
    <row r="212" spans="2:2" x14ac:dyDescent="0.2">
      <c r="B212" s="15"/>
    </row>
    <row r="213" spans="2:2" x14ac:dyDescent="0.2">
      <c r="B213" s="15"/>
    </row>
    <row r="214" spans="2:2" x14ac:dyDescent="0.2">
      <c r="B214" s="15"/>
    </row>
    <row r="215" spans="2:2" x14ac:dyDescent="0.2">
      <c r="B215" s="15"/>
    </row>
    <row r="216" spans="2:2" x14ac:dyDescent="0.2">
      <c r="B216" s="15"/>
    </row>
    <row r="217" spans="2:2" x14ac:dyDescent="0.2">
      <c r="B217" s="15"/>
    </row>
    <row r="218" spans="2:2" x14ac:dyDescent="0.2">
      <c r="B218" s="15"/>
    </row>
    <row r="219" spans="2:2" x14ac:dyDescent="0.2">
      <c r="B219" s="15"/>
    </row>
    <row r="220" spans="2:2" x14ac:dyDescent="0.2">
      <c r="B220" s="15"/>
    </row>
    <row r="221" spans="2:2" x14ac:dyDescent="0.2">
      <c r="B221" s="15"/>
    </row>
    <row r="222" spans="2:2" x14ac:dyDescent="0.2">
      <c r="B222" s="15"/>
    </row>
    <row r="223" spans="2:2" x14ac:dyDescent="0.2">
      <c r="B223" s="15"/>
    </row>
    <row r="224" spans="2:2" x14ac:dyDescent="0.2">
      <c r="B224" s="15"/>
    </row>
    <row r="225" spans="2:2" x14ac:dyDescent="0.2">
      <c r="B225" s="15"/>
    </row>
    <row r="226" spans="2:2" x14ac:dyDescent="0.2">
      <c r="B226" s="15"/>
    </row>
    <row r="227" spans="2:2" x14ac:dyDescent="0.2">
      <c r="B227" s="15"/>
    </row>
    <row r="228" spans="2:2" x14ac:dyDescent="0.2">
      <c r="B228" s="15"/>
    </row>
    <row r="229" spans="2:2" x14ac:dyDescent="0.2">
      <c r="B229" s="15"/>
    </row>
    <row r="230" spans="2:2" x14ac:dyDescent="0.2">
      <c r="B230" s="15"/>
    </row>
    <row r="231" spans="2:2" x14ac:dyDescent="0.2">
      <c r="B231" s="15"/>
    </row>
    <row r="232" spans="2:2" x14ac:dyDescent="0.2">
      <c r="B232" s="15"/>
    </row>
    <row r="233" spans="2:2" x14ac:dyDescent="0.2">
      <c r="B233" s="15"/>
    </row>
    <row r="234" spans="2:2" x14ac:dyDescent="0.2">
      <c r="B234" s="15"/>
    </row>
    <row r="235" spans="2:2" x14ac:dyDescent="0.2">
      <c r="B235" s="15"/>
    </row>
    <row r="236" spans="2:2" x14ac:dyDescent="0.2">
      <c r="B236" s="15"/>
    </row>
    <row r="237" spans="2:2" x14ac:dyDescent="0.2">
      <c r="B237" s="15"/>
    </row>
    <row r="238" spans="2:2" x14ac:dyDescent="0.2">
      <c r="B238" s="15"/>
    </row>
    <row r="239" spans="2:2" x14ac:dyDescent="0.2">
      <c r="B239" s="15"/>
    </row>
    <row r="240" spans="2:2" x14ac:dyDescent="0.2">
      <c r="B240" s="15"/>
    </row>
    <row r="241" spans="2:2" x14ac:dyDescent="0.2">
      <c r="B241" s="15"/>
    </row>
    <row r="242" spans="2:2" x14ac:dyDescent="0.2">
      <c r="B242" s="15"/>
    </row>
    <row r="243" spans="2:2" x14ac:dyDescent="0.2">
      <c r="B243" s="15"/>
    </row>
    <row r="244" spans="2:2" x14ac:dyDescent="0.2">
      <c r="B244" s="15"/>
    </row>
    <row r="245" spans="2:2" x14ac:dyDescent="0.2">
      <c r="B245" s="15"/>
    </row>
    <row r="246" spans="2:2" x14ac:dyDescent="0.2">
      <c r="B246" s="15"/>
    </row>
    <row r="247" spans="2:2" x14ac:dyDescent="0.2">
      <c r="B247" s="15"/>
    </row>
    <row r="248" spans="2:2" x14ac:dyDescent="0.2">
      <c r="B248" s="15"/>
    </row>
    <row r="249" spans="2:2" x14ac:dyDescent="0.2">
      <c r="B249" s="15"/>
    </row>
    <row r="250" spans="2:2" x14ac:dyDescent="0.2">
      <c r="B250" s="15"/>
    </row>
    <row r="251" spans="2:2" x14ac:dyDescent="0.2">
      <c r="B251" s="15"/>
    </row>
    <row r="252" spans="2:2" x14ac:dyDescent="0.2">
      <c r="B252" s="15"/>
    </row>
    <row r="253" spans="2:2" x14ac:dyDescent="0.2">
      <c r="B253" s="15"/>
    </row>
    <row r="254" spans="2:2" x14ac:dyDescent="0.2">
      <c r="B254" s="15"/>
    </row>
    <row r="255" spans="2:2" x14ac:dyDescent="0.2">
      <c r="B255" s="15"/>
    </row>
    <row r="256" spans="2:2" x14ac:dyDescent="0.2">
      <c r="B256" s="15"/>
    </row>
    <row r="257" spans="2:2" x14ac:dyDescent="0.2">
      <c r="B257" s="15"/>
    </row>
    <row r="258" spans="2:2" x14ac:dyDescent="0.2">
      <c r="B258" s="15"/>
    </row>
    <row r="259" spans="2:2" x14ac:dyDescent="0.2">
      <c r="B259" s="15"/>
    </row>
    <row r="260" spans="2:2" x14ac:dyDescent="0.2">
      <c r="B260" s="15"/>
    </row>
    <row r="261" spans="2:2" x14ac:dyDescent="0.2">
      <c r="B261" s="15"/>
    </row>
    <row r="262" spans="2:2" x14ac:dyDescent="0.2">
      <c r="B262" s="15"/>
    </row>
    <row r="263" spans="2:2" x14ac:dyDescent="0.2">
      <c r="B263" s="15"/>
    </row>
    <row r="264" spans="2:2" x14ac:dyDescent="0.2">
      <c r="B264" s="15"/>
    </row>
    <row r="265" spans="2:2" x14ac:dyDescent="0.2">
      <c r="B265" s="15"/>
    </row>
    <row r="266" spans="2:2" x14ac:dyDescent="0.2">
      <c r="B266" s="15"/>
    </row>
    <row r="267" spans="2:2" x14ac:dyDescent="0.2">
      <c r="B267" s="15"/>
    </row>
    <row r="268" spans="2:2" x14ac:dyDescent="0.2">
      <c r="B268" s="15"/>
    </row>
    <row r="269" spans="2:2" x14ac:dyDescent="0.2">
      <c r="B269" s="15"/>
    </row>
    <row r="270" spans="2:2" x14ac:dyDescent="0.2">
      <c r="B270" s="15"/>
    </row>
    <row r="271" spans="2:2" x14ac:dyDescent="0.2">
      <c r="B271" s="15"/>
    </row>
    <row r="272" spans="2:2" x14ac:dyDescent="0.2">
      <c r="B272" s="15"/>
    </row>
    <row r="273" spans="2:2" x14ac:dyDescent="0.2">
      <c r="B273" s="15"/>
    </row>
    <row r="274" spans="2:2" x14ac:dyDescent="0.2">
      <c r="B274" s="15"/>
    </row>
    <row r="275" spans="2:2" x14ac:dyDescent="0.2">
      <c r="B275" s="15"/>
    </row>
    <row r="276" spans="2:2" x14ac:dyDescent="0.2">
      <c r="B276" s="15"/>
    </row>
    <row r="277" spans="2:2" x14ac:dyDescent="0.2">
      <c r="B277" s="15"/>
    </row>
    <row r="278" spans="2:2" x14ac:dyDescent="0.2">
      <c r="B278" s="15"/>
    </row>
    <row r="279" spans="2:2" x14ac:dyDescent="0.2">
      <c r="B279" s="15"/>
    </row>
    <row r="280" spans="2:2" x14ac:dyDescent="0.2">
      <c r="B280" s="15"/>
    </row>
    <row r="281" spans="2:2" x14ac:dyDescent="0.2">
      <c r="B281" s="15"/>
    </row>
    <row r="282" spans="2:2" x14ac:dyDescent="0.2">
      <c r="B282" s="15"/>
    </row>
    <row r="283" spans="2:2" x14ac:dyDescent="0.2">
      <c r="B283" s="15"/>
    </row>
    <row r="284" spans="2:2" x14ac:dyDescent="0.2">
      <c r="B284" s="15"/>
    </row>
    <row r="285" spans="2:2" x14ac:dyDescent="0.2">
      <c r="B285" s="15"/>
    </row>
    <row r="286" spans="2:2" x14ac:dyDescent="0.2">
      <c r="B286" s="15"/>
    </row>
    <row r="287" spans="2:2" x14ac:dyDescent="0.2">
      <c r="B287" s="15"/>
    </row>
    <row r="288" spans="2:2" x14ac:dyDescent="0.2">
      <c r="B288" s="15"/>
    </row>
    <row r="289" spans="2:2" x14ac:dyDescent="0.2">
      <c r="B289" s="15"/>
    </row>
    <row r="290" spans="2:2" x14ac:dyDescent="0.2">
      <c r="B290" s="15"/>
    </row>
    <row r="291" spans="2:2" x14ac:dyDescent="0.2">
      <c r="B291" s="15"/>
    </row>
    <row r="292" spans="2:2" x14ac:dyDescent="0.2">
      <c r="B292" s="15"/>
    </row>
    <row r="293" spans="2:2" x14ac:dyDescent="0.2">
      <c r="B293" s="15"/>
    </row>
    <row r="294" spans="2:2" x14ac:dyDescent="0.2">
      <c r="B294" s="15"/>
    </row>
    <row r="295" spans="2:2" x14ac:dyDescent="0.2">
      <c r="B295" s="15"/>
    </row>
    <row r="296" spans="2:2" x14ac:dyDescent="0.2">
      <c r="B296" s="15"/>
    </row>
    <row r="297" spans="2:2" x14ac:dyDescent="0.2">
      <c r="B297" s="15"/>
    </row>
    <row r="298" spans="2:2" x14ac:dyDescent="0.2">
      <c r="B298" s="15"/>
    </row>
    <row r="299" spans="2:2" x14ac:dyDescent="0.2">
      <c r="B299" s="15"/>
    </row>
    <row r="300" spans="2:2" x14ac:dyDescent="0.2">
      <c r="B300" s="15"/>
    </row>
    <row r="301" spans="2:2" x14ac:dyDescent="0.2">
      <c r="B301" s="15"/>
    </row>
    <row r="302" spans="2:2" x14ac:dyDescent="0.2">
      <c r="B302" s="15"/>
    </row>
    <row r="303" spans="2:2" x14ac:dyDescent="0.2">
      <c r="B303" s="15"/>
    </row>
    <row r="304" spans="2:2" x14ac:dyDescent="0.2">
      <c r="B304" s="15"/>
    </row>
    <row r="305" spans="2:2" x14ac:dyDescent="0.2">
      <c r="B305" s="15"/>
    </row>
    <row r="306" spans="2:2" x14ac:dyDescent="0.2">
      <c r="B306" s="15"/>
    </row>
    <row r="307" spans="2:2" x14ac:dyDescent="0.2">
      <c r="B307" s="15"/>
    </row>
    <row r="308" spans="2:2" x14ac:dyDescent="0.2">
      <c r="B308" s="15"/>
    </row>
    <row r="309" spans="2:2" x14ac:dyDescent="0.2">
      <c r="B309" s="15"/>
    </row>
    <row r="310" spans="2:2" x14ac:dyDescent="0.2">
      <c r="B310" s="15"/>
    </row>
    <row r="311" spans="2:2" x14ac:dyDescent="0.2">
      <c r="B311" s="15"/>
    </row>
    <row r="312" spans="2:2" x14ac:dyDescent="0.2">
      <c r="B312" s="15"/>
    </row>
    <row r="313" spans="2:2" x14ac:dyDescent="0.2">
      <c r="B313" s="15"/>
    </row>
    <row r="314" spans="2:2" x14ac:dyDescent="0.2">
      <c r="B314" s="15"/>
    </row>
    <row r="315" spans="2:2" x14ac:dyDescent="0.2">
      <c r="B315" s="15"/>
    </row>
    <row r="316" spans="2:2" x14ac:dyDescent="0.2">
      <c r="B316" s="15"/>
    </row>
    <row r="317" spans="2:2" x14ac:dyDescent="0.2">
      <c r="B317" s="15"/>
    </row>
    <row r="318" spans="2:2" x14ac:dyDescent="0.2">
      <c r="B318" s="15"/>
    </row>
    <row r="319" spans="2:2" x14ac:dyDescent="0.2">
      <c r="B319" s="15"/>
    </row>
    <row r="320" spans="2:2" x14ac:dyDescent="0.2">
      <c r="B320" s="15"/>
    </row>
    <row r="321" spans="2:2" x14ac:dyDescent="0.2">
      <c r="B321" s="15"/>
    </row>
    <row r="322" spans="2:2" x14ac:dyDescent="0.2">
      <c r="B322" s="15"/>
    </row>
    <row r="323" spans="2:2" x14ac:dyDescent="0.2">
      <c r="B323" s="15"/>
    </row>
    <row r="324" spans="2:2" x14ac:dyDescent="0.2">
      <c r="B324" s="15"/>
    </row>
    <row r="325" spans="2:2" x14ac:dyDescent="0.2">
      <c r="B325" s="15"/>
    </row>
    <row r="326" spans="2:2" x14ac:dyDescent="0.2">
      <c r="B326" s="15"/>
    </row>
    <row r="327" spans="2:2" x14ac:dyDescent="0.2">
      <c r="B327" s="15"/>
    </row>
    <row r="328" spans="2:2" x14ac:dyDescent="0.2">
      <c r="B328" s="15"/>
    </row>
    <row r="329" spans="2:2" x14ac:dyDescent="0.2">
      <c r="B329" s="15"/>
    </row>
    <row r="330" spans="2:2" x14ac:dyDescent="0.2">
      <c r="B330" s="15"/>
    </row>
    <row r="331" spans="2:2" x14ac:dyDescent="0.2">
      <c r="B331" s="15"/>
    </row>
    <row r="332" spans="2:2" x14ac:dyDescent="0.2">
      <c r="B332" s="15"/>
    </row>
    <row r="333" spans="2:2" x14ac:dyDescent="0.2">
      <c r="B333" s="15"/>
    </row>
    <row r="334" spans="2:2" x14ac:dyDescent="0.2">
      <c r="B334" s="15"/>
    </row>
    <row r="335" spans="2:2" x14ac:dyDescent="0.2">
      <c r="B335" s="15"/>
    </row>
    <row r="336" spans="2:2" x14ac:dyDescent="0.2">
      <c r="B336" s="15"/>
    </row>
    <row r="337" spans="2:2" x14ac:dyDescent="0.2">
      <c r="B337" s="15"/>
    </row>
    <row r="338" spans="2:2" x14ac:dyDescent="0.2">
      <c r="B338" s="15"/>
    </row>
    <row r="339" spans="2:2" x14ac:dyDescent="0.2">
      <c r="B339" s="15"/>
    </row>
    <row r="340" spans="2:2" x14ac:dyDescent="0.2">
      <c r="B340" s="15"/>
    </row>
    <row r="341" spans="2:2" x14ac:dyDescent="0.2">
      <c r="B341" s="15"/>
    </row>
    <row r="342" spans="2:2" x14ac:dyDescent="0.2">
      <c r="B342" s="15"/>
    </row>
    <row r="343" spans="2:2" x14ac:dyDescent="0.2">
      <c r="B343" s="15"/>
    </row>
    <row r="344" spans="2:2" x14ac:dyDescent="0.2">
      <c r="B344" s="15"/>
    </row>
    <row r="345" spans="2:2" x14ac:dyDescent="0.2">
      <c r="B345" s="15"/>
    </row>
    <row r="346" spans="2:2" x14ac:dyDescent="0.2">
      <c r="B346" s="15"/>
    </row>
    <row r="347" spans="2:2" x14ac:dyDescent="0.2">
      <c r="B347" s="15"/>
    </row>
    <row r="348" spans="2:2" x14ac:dyDescent="0.2">
      <c r="B348" s="15"/>
    </row>
    <row r="349" spans="2:2" x14ac:dyDescent="0.2">
      <c r="B349" s="15"/>
    </row>
    <row r="350" spans="2:2" x14ac:dyDescent="0.2">
      <c r="B350" s="15"/>
    </row>
    <row r="351" spans="2:2" x14ac:dyDescent="0.2">
      <c r="B351" s="15"/>
    </row>
    <row r="352" spans="2:2" x14ac:dyDescent="0.2">
      <c r="B352" s="15"/>
    </row>
    <row r="353" spans="2:2" x14ac:dyDescent="0.2">
      <c r="B353" s="15"/>
    </row>
    <row r="354" spans="2:2" x14ac:dyDescent="0.2">
      <c r="B354" s="15"/>
    </row>
    <row r="355" spans="2:2" x14ac:dyDescent="0.2">
      <c r="B355" s="15"/>
    </row>
    <row r="356" spans="2:2" x14ac:dyDescent="0.2">
      <c r="B356" s="15"/>
    </row>
    <row r="357" spans="2:2" x14ac:dyDescent="0.2">
      <c r="B357" s="15"/>
    </row>
    <row r="358" spans="2:2" x14ac:dyDescent="0.2">
      <c r="B358" s="15"/>
    </row>
    <row r="359" spans="2:2" x14ac:dyDescent="0.2">
      <c r="B359" s="15"/>
    </row>
    <row r="360" spans="2:2" x14ac:dyDescent="0.2">
      <c r="B360" s="15"/>
    </row>
    <row r="361" spans="2:2" x14ac:dyDescent="0.2">
      <c r="B361" s="15"/>
    </row>
    <row r="362" spans="2:2" x14ac:dyDescent="0.2">
      <c r="B362" s="15"/>
    </row>
    <row r="363" spans="2:2" x14ac:dyDescent="0.2">
      <c r="B363" s="15"/>
    </row>
    <row r="364" spans="2:2" x14ac:dyDescent="0.2">
      <c r="B364" s="15"/>
    </row>
    <row r="365" spans="2:2" x14ac:dyDescent="0.2">
      <c r="B365" s="15"/>
    </row>
    <row r="366" spans="2:2" x14ac:dyDescent="0.2">
      <c r="B366" s="15"/>
    </row>
    <row r="367" spans="2:2" x14ac:dyDescent="0.2">
      <c r="B367" s="15"/>
    </row>
    <row r="368" spans="2:2" x14ac:dyDescent="0.2">
      <c r="B368" s="15"/>
    </row>
    <row r="369" spans="2:2" x14ac:dyDescent="0.2">
      <c r="B369" s="15"/>
    </row>
    <row r="370" spans="2:2" x14ac:dyDescent="0.2">
      <c r="B370" s="15"/>
    </row>
    <row r="371" spans="2:2" x14ac:dyDescent="0.2">
      <c r="B371" s="15"/>
    </row>
    <row r="372" spans="2:2" x14ac:dyDescent="0.2">
      <c r="B372" s="15"/>
    </row>
    <row r="373" spans="2:2" x14ac:dyDescent="0.2">
      <c r="B373" s="15"/>
    </row>
    <row r="374" spans="2:2" x14ac:dyDescent="0.2">
      <c r="B374" s="15"/>
    </row>
    <row r="375" spans="2:2" x14ac:dyDescent="0.2">
      <c r="B375" s="15"/>
    </row>
    <row r="376" spans="2:2" x14ac:dyDescent="0.2">
      <c r="B376" s="15"/>
    </row>
    <row r="377" spans="2:2" x14ac:dyDescent="0.2">
      <c r="B377" s="15"/>
    </row>
    <row r="378" spans="2:2" x14ac:dyDescent="0.2">
      <c r="B378" s="15"/>
    </row>
    <row r="379" spans="2:2" x14ac:dyDescent="0.2">
      <c r="B379" s="15"/>
    </row>
    <row r="380" spans="2:2" x14ac:dyDescent="0.2">
      <c r="B380" s="15"/>
    </row>
    <row r="381" spans="2:2" x14ac:dyDescent="0.2">
      <c r="B381" s="15"/>
    </row>
    <row r="382" spans="2:2" x14ac:dyDescent="0.2">
      <c r="B382" s="15"/>
    </row>
    <row r="383" spans="2:2" x14ac:dyDescent="0.2">
      <c r="B383" s="15"/>
    </row>
    <row r="384" spans="2:2" x14ac:dyDescent="0.2">
      <c r="B384" s="15"/>
    </row>
    <row r="385" spans="2:2" x14ac:dyDescent="0.2">
      <c r="B385" s="15"/>
    </row>
    <row r="386" spans="2:2" x14ac:dyDescent="0.2">
      <c r="B386" s="15"/>
    </row>
    <row r="387" spans="2:2" x14ac:dyDescent="0.2">
      <c r="B387" s="15"/>
    </row>
    <row r="388" spans="2:2" x14ac:dyDescent="0.2">
      <c r="B388" s="15"/>
    </row>
    <row r="389" spans="2:2" x14ac:dyDescent="0.2">
      <c r="B389" s="15"/>
    </row>
    <row r="390" spans="2:2" x14ac:dyDescent="0.2">
      <c r="B390" s="15"/>
    </row>
    <row r="391" spans="2:2" x14ac:dyDescent="0.2">
      <c r="B391" s="15"/>
    </row>
    <row r="392" spans="2:2" x14ac:dyDescent="0.2">
      <c r="B392" s="15"/>
    </row>
    <row r="393" spans="2:2" x14ac:dyDescent="0.2">
      <c r="B393" s="15"/>
    </row>
    <row r="394" spans="2:2" x14ac:dyDescent="0.2">
      <c r="B394" s="15"/>
    </row>
    <row r="395" spans="2:2" x14ac:dyDescent="0.2">
      <c r="B395" s="15"/>
    </row>
    <row r="396" spans="2:2" x14ac:dyDescent="0.2">
      <c r="B396" s="15"/>
    </row>
    <row r="397" spans="2:2" x14ac:dyDescent="0.2">
      <c r="B397" s="15"/>
    </row>
    <row r="398" spans="2:2" x14ac:dyDescent="0.2">
      <c r="B398" s="15"/>
    </row>
    <row r="399" spans="2:2" x14ac:dyDescent="0.2">
      <c r="B399" s="15"/>
    </row>
    <row r="400" spans="2:2" x14ac:dyDescent="0.2">
      <c r="B400" s="15"/>
    </row>
    <row r="401" spans="2:2" x14ac:dyDescent="0.2">
      <c r="B401" s="15"/>
    </row>
    <row r="402" spans="2:2" x14ac:dyDescent="0.2">
      <c r="B402" s="15"/>
    </row>
    <row r="403" spans="2:2" x14ac:dyDescent="0.2">
      <c r="B403" s="15"/>
    </row>
    <row r="404" spans="2:2" x14ac:dyDescent="0.2">
      <c r="B404" s="15"/>
    </row>
    <row r="405" spans="2:2" x14ac:dyDescent="0.2">
      <c r="B405" s="15"/>
    </row>
    <row r="406" spans="2:2" x14ac:dyDescent="0.2">
      <c r="B406" s="15"/>
    </row>
    <row r="407" spans="2:2" x14ac:dyDescent="0.2">
      <c r="B407" s="15"/>
    </row>
    <row r="408" spans="2:2" x14ac:dyDescent="0.2">
      <c r="B408" s="15"/>
    </row>
    <row r="409" spans="2:2" x14ac:dyDescent="0.2">
      <c r="B409" s="15"/>
    </row>
    <row r="410" spans="2:2" x14ac:dyDescent="0.2">
      <c r="B410" s="15"/>
    </row>
    <row r="411" spans="2:2" x14ac:dyDescent="0.2">
      <c r="B411" s="15"/>
    </row>
    <row r="412" spans="2:2" x14ac:dyDescent="0.2">
      <c r="B412" s="15"/>
    </row>
    <row r="413" spans="2:2" x14ac:dyDescent="0.2">
      <c r="B413" s="15"/>
    </row>
    <row r="414" spans="2:2" x14ac:dyDescent="0.2">
      <c r="B414" s="15"/>
    </row>
    <row r="415" spans="2:2" x14ac:dyDescent="0.2">
      <c r="B415" s="15"/>
    </row>
    <row r="416" spans="2:2" x14ac:dyDescent="0.2">
      <c r="B416" s="15"/>
    </row>
    <row r="417" spans="2:2" x14ac:dyDescent="0.2">
      <c r="B417" s="15"/>
    </row>
    <row r="418" spans="2:2" x14ac:dyDescent="0.2">
      <c r="B418" s="15"/>
    </row>
    <row r="419" spans="2:2" x14ac:dyDescent="0.2">
      <c r="B419" s="15"/>
    </row>
    <row r="420" spans="2:2" x14ac:dyDescent="0.2">
      <c r="B420" s="15"/>
    </row>
    <row r="421" spans="2:2" x14ac:dyDescent="0.2">
      <c r="B421" s="15"/>
    </row>
    <row r="422" spans="2:2" x14ac:dyDescent="0.2">
      <c r="B422" s="15"/>
    </row>
    <row r="423" spans="2:2" x14ac:dyDescent="0.2">
      <c r="B423" s="15"/>
    </row>
    <row r="424" spans="2:2" x14ac:dyDescent="0.2">
      <c r="B424" s="15"/>
    </row>
    <row r="425" spans="2:2" x14ac:dyDescent="0.2">
      <c r="B425" s="15"/>
    </row>
    <row r="426" spans="2:2" x14ac:dyDescent="0.2">
      <c r="B426" s="15"/>
    </row>
    <row r="427" spans="2:2" x14ac:dyDescent="0.2">
      <c r="B427" s="15"/>
    </row>
    <row r="428" spans="2:2" x14ac:dyDescent="0.2">
      <c r="B428" s="15"/>
    </row>
    <row r="429" spans="2:2" x14ac:dyDescent="0.2">
      <c r="B429" s="15"/>
    </row>
    <row r="430" spans="2:2" x14ac:dyDescent="0.2">
      <c r="B430" s="15"/>
    </row>
    <row r="431" spans="2:2" x14ac:dyDescent="0.2">
      <c r="B431" s="15"/>
    </row>
    <row r="432" spans="2:2" x14ac:dyDescent="0.2">
      <c r="B432" s="15"/>
    </row>
    <row r="433" spans="2:2" x14ac:dyDescent="0.2">
      <c r="B433" s="15"/>
    </row>
    <row r="434" spans="2:2" x14ac:dyDescent="0.2">
      <c r="B434" s="15"/>
    </row>
    <row r="435" spans="2:2" x14ac:dyDescent="0.2">
      <c r="B435" s="15"/>
    </row>
    <row r="436" spans="2:2" x14ac:dyDescent="0.2">
      <c r="B436" s="15"/>
    </row>
    <row r="437" spans="2:2" x14ac:dyDescent="0.2">
      <c r="B437" s="15"/>
    </row>
    <row r="438" spans="2:2" x14ac:dyDescent="0.2">
      <c r="B438" s="15"/>
    </row>
    <row r="439" spans="2:2" x14ac:dyDescent="0.2">
      <c r="B439" s="15"/>
    </row>
    <row r="440" spans="2:2" x14ac:dyDescent="0.2">
      <c r="B440" s="15"/>
    </row>
    <row r="441" spans="2:2" x14ac:dyDescent="0.2">
      <c r="B441" s="15"/>
    </row>
    <row r="442" spans="2:2" x14ac:dyDescent="0.2">
      <c r="B442" s="15"/>
    </row>
    <row r="443" spans="2:2" x14ac:dyDescent="0.2">
      <c r="B443" s="15"/>
    </row>
    <row r="444" spans="2:2" x14ac:dyDescent="0.2">
      <c r="B444" s="15"/>
    </row>
    <row r="445" spans="2:2" x14ac:dyDescent="0.2">
      <c r="B445" s="15"/>
    </row>
    <row r="446" spans="2:2" x14ac:dyDescent="0.2">
      <c r="B446" s="15"/>
    </row>
    <row r="447" spans="2:2" x14ac:dyDescent="0.2">
      <c r="B447" s="15"/>
    </row>
    <row r="448" spans="2:2" x14ac:dyDescent="0.2">
      <c r="B448" s="15"/>
    </row>
    <row r="449" spans="2:2" x14ac:dyDescent="0.2">
      <c r="B449" s="15"/>
    </row>
    <row r="450" spans="2:2" x14ac:dyDescent="0.2">
      <c r="B450" s="15"/>
    </row>
    <row r="451" spans="2:2" x14ac:dyDescent="0.2">
      <c r="B451" s="15"/>
    </row>
    <row r="452" spans="2:2" x14ac:dyDescent="0.2">
      <c r="B452" s="15"/>
    </row>
    <row r="453" spans="2:2" x14ac:dyDescent="0.2">
      <c r="B453" s="15"/>
    </row>
    <row r="454" spans="2:2" x14ac:dyDescent="0.2">
      <c r="B454" s="15"/>
    </row>
    <row r="455" spans="2:2" x14ac:dyDescent="0.2">
      <c r="B455" s="15"/>
    </row>
    <row r="456" spans="2:2" x14ac:dyDescent="0.2">
      <c r="B456" s="15"/>
    </row>
    <row r="457" spans="2:2" x14ac:dyDescent="0.2">
      <c r="B457" s="15"/>
    </row>
    <row r="458" spans="2:2" x14ac:dyDescent="0.2">
      <c r="B458" s="15"/>
    </row>
    <row r="459" spans="2:2" x14ac:dyDescent="0.2">
      <c r="B459" s="15"/>
    </row>
    <row r="460" spans="2:2" x14ac:dyDescent="0.2">
      <c r="B460" s="15"/>
    </row>
    <row r="461" spans="2:2" x14ac:dyDescent="0.2">
      <c r="B461" s="15"/>
    </row>
    <row r="462" spans="2:2" x14ac:dyDescent="0.2">
      <c r="B462" s="15"/>
    </row>
    <row r="463" spans="2:2" x14ac:dyDescent="0.2">
      <c r="B463" s="15"/>
    </row>
    <row r="464" spans="2:2" x14ac:dyDescent="0.2">
      <c r="B464" s="15"/>
    </row>
    <row r="465" spans="2:2" x14ac:dyDescent="0.2">
      <c r="B465" s="15"/>
    </row>
    <row r="466" spans="2:2" x14ac:dyDescent="0.2">
      <c r="B466" s="15"/>
    </row>
    <row r="467" spans="2:2" x14ac:dyDescent="0.2">
      <c r="B467" s="15"/>
    </row>
    <row r="468" spans="2:2" x14ac:dyDescent="0.2">
      <c r="B468" s="15"/>
    </row>
    <row r="469" spans="2:2" x14ac:dyDescent="0.2">
      <c r="B469" s="15"/>
    </row>
    <row r="470" spans="2:2" x14ac:dyDescent="0.2">
      <c r="B470" s="15"/>
    </row>
    <row r="471" spans="2:2" x14ac:dyDescent="0.2">
      <c r="B471" s="15"/>
    </row>
    <row r="472" spans="2:2" x14ac:dyDescent="0.2">
      <c r="B472" s="15"/>
    </row>
    <row r="473" spans="2:2" x14ac:dyDescent="0.2">
      <c r="B473" s="15"/>
    </row>
    <row r="474" spans="2:2" x14ac:dyDescent="0.2">
      <c r="B474" s="15"/>
    </row>
    <row r="475" spans="2:2" x14ac:dyDescent="0.2">
      <c r="B475" s="15"/>
    </row>
    <row r="476" spans="2:2" x14ac:dyDescent="0.2">
      <c r="B476" s="15"/>
    </row>
    <row r="477" spans="2:2" x14ac:dyDescent="0.2">
      <c r="B477" s="15"/>
    </row>
    <row r="478" spans="2:2" x14ac:dyDescent="0.2">
      <c r="B478" s="15"/>
    </row>
    <row r="479" spans="2:2" x14ac:dyDescent="0.2">
      <c r="B479" s="15"/>
    </row>
    <row r="480" spans="2:2" x14ac:dyDescent="0.2">
      <c r="B480" s="15"/>
    </row>
    <row r="481" spans="2:2" x14ac:dyDescent="0.2">
      <c r="B481" s="15"/>
    </row>
    <row r="482" spans="2:2" x14ac:dyDescent="0.2">
      <c r="B482" s="15"/>
    </row>
    <row r="483" spans="2:2" x14ac:dyDescent="0.2">
      <c r="B483" s="15"/>
    </row>
    <row r="484" spans="2:2" x14ac:dyDescent="0.2">
      <c r="B484" s="15"/>
    </row>
    <row r="485" spans="2:2" x14ac:dyDescent="0.2">
      <c r="B485" s="15"/>
    </row>
    <row r="486" spans="2:2" x14ac:dyDescent="0.2">
      <c r="B486" s="15"/>
    </row>
    <row r="487" spans="2:2" x14ac:dyDescent="0.2">
      <c r="B487" s="15"/>
    </row>
    <row r="488" spans="2:2" x14ac:dyDescent="0.2">
      <c r="B488" s="15"/>
    </row>
    <row r="489" spans="2:2" x14ac:dyDescent="0.2">
      <c r="B489" s="15"/>
    </row>
    <row r="490" spans="2:2" x14ac:dyDescent="0.2">
      <c r="B490" s="15"/>
    </row>
    <row r="491" spans="2:2" x14ac:dyDescent="0.2">
      <c r="B491" s="15"/>
    </row>
    <row r="492" spans="2:2" x14ac:dyDescent="0.2">
      <c r="B492" s="15"/>
    </row>
    <row r="493" spans="2:2" x14ac:dyDescent="0.2">
      <c r="B493" s="15"/>
    </row>
    <row r="494" spans="2:2" x14ac:dyDescent="0.2">
      <c r="B494" s="15"/>
    </row>
    <row r="495" spans="2:2" x14ac:dyDescent="0.2">
      <c r="B495" s="15"/>
    </row>
    <row r="496" spans="2:2" x14ac:dyDescent="0.2">
      <c r="B496" s="15"/>
    </row>
    <row r="497" spans="2:2" x14ac:dyDescent="0.2">
      <c r="B497" s="15"/>
    </row>
    <row r="498" spans="2:2" x14ac:dyDescent="0.2">
      <c r="B498" s="15"/>
    </row>
    <row r="499" spans="2:2" x14ac:dyDescent="0.2">
      <c r="B499" s="15"/>
    </row>
    <row r="500" spans="2:2" x14ac:dyDescent="0.2">
      <c r="B500" s="15"/>
    </row>
    <row r="501" spans="2:2" x14ac:dyDescent="0.2">
      <c r="B501" s="15"/>
    </row>
    <row r="502" spans="2:2" x14ac:dyDescent="0.2">
      <c r="B502" s="15"/>
    </row>
    <row r="503" spans="2:2" x14ac:dyDescent="0.2">
      <c r="B503" s="15"/>
    </row>
    <row r="504" spans="2:2" x14ac:dyDescent="0.2">
      <c r="B504" s="15"/>
    </row>
    <row r="505" spans="2:2" x14ac:dyDescent="0.2">
      <c r="B505" s="15"/>
    </row>
    <row r="506" spans="2:2" x14ac:dyDescent="0.2">
      <c r="B506" s="15"/>
    </row>
    <row r="507" spans="2:2" x14ac:dyDescent="0.2">
      <c r="B507" s="15"/>
    </row>
    <row r="508" spans="2:2" x14ac:dyDescent="0.2">
      <c r="B508" s="15"/>
    </row>
    <row r="509" spans="2:2" x14ac:dyDescent="0.2">
      <c r="B509" s="15"/>
    </row>
    <row r="510" spans="2:2" x14ac:dyDescent="0.2">
      <c r="B510" s="15"/>
    </row>
    <row r="511" spans="2:2" x14ac:dyDescent="0.2">
      <c r="B511" s="15"/>
    </row>
    <row r="512" spans="2:2" x14ac:dyDescent="0.2">
      <c r="B512" s="15"/>
    </row>
    <row r="513" spans="2:2" x14ac:dyDescent="0.2">
      <c r="B513" s="15"/>
    </row>
    <row r="514" spans="2:2" x14ac:dyDescent="0.2">
      <c r="B514" s="15"/>
    </row>
    <row r="515" spans="2:2" x14ac:dyDescent="0.2">
      <c r="B515" s="15"/>
    </row>
    <row r="516" spans="2:2" x14ac:dyDescent="0.2">
      <c r="B516" s="15"/>
    </row>
    <row r="517" spans="2:2" x14ac:dyDescent="0.2">
      <c r="B517" s="15"/>
    </row>
    <row r="518" spans="2:2" x14ac:dyDescent="0.2">
      <c r="B518" s="15"/>
    </row>
    <row r="519" spans="2:2" x14ac:dyDescent="0.2">
      <c r="B519" s="15"/>
    </row>
    <row r="520" spans="2:2" x14ac:dyDescent="0.2">
      <c r="B520" s="15"/>
    </row>
    <row r="521" spans="2:2" x14ac:dyDescent="0.2">
      <c r="B521" s="15"/>
    </row>
    <row r="522" spans="2:2" x14ac:dyDescent="0.2">
      <c r="B522" s="15"/>
    </row>
    <row r="523" spans="2:2" x14ac:dyDescent="0.2">
      <c r="B523" s="15"/>
    </row>
    <row r="524" spans="2:2" x14ac:dyDescent="0.2">
      <c r="B524" s="15"/>
    </row>
    <row r="525" spans="2:2" x14ac:dyDescent="0.2">
      <c r="B525" s="15"/>
    </row>
    <row r="526" spans="2:2" x14ac:dyDescent="0.2">
      <c r="B526" s="15"/>
    </row>
    <row r="527" spans="2:2" x14ac:dyDescent="0.2">
      <c r="B527" s="15"/>
    </row>
    <row r="528" spans="2:2" x14ac:dyDescent="0.2">
      <c r="B528" s="15"/>
    </row>
    <row r="529" spans="2:2" x14ac:dyDescent="0.2">
      <c r="B529" s="15"/>
    </row>
    <row r="530" spans="2:2" x14ac:dyDescent="0.2">
      <c r="B530" s="15"/>
    </row>
    <row r="531" spans="2:2" x14ac:dyDescent="0.2">
      <c r="B531" s="15"/>
    </row>
    <row r="532" spans="2:2" x14ac:dyDescent="0.2">
      <c r="B532" s="15"/>
    </row>
    <row r="533" spans="2:2" x14ac:dyDescent="0.2">
      <c r="B533" s="15"/>
    </row>
    <row r="534" spans="2:2" x14ac:dyDescent="0.2">
      <c r="B534" s="15"/>
    </row>
    <row r="535" spans="2:2" x14ac:dyDescent="0.2">
      <c r="B535" s="15"/>
    </row>
    <row r="536" spans="2:2" x14ac:dyDescent="0.2">
      <c r="B536" s="15"/>
    </row>
    <row r="537" spans="2:2" x14ac:dyDescent="0.2">
      <c r="B537" s="15"/>
    </row>
    <row r="538" spans="2:2" x14ac:dyDescent="0.2">
      <c r="B538" s="15"/>
    </row>
    <row r="539" spans="2:2" x14ac:dyDescent="0.2">
      <c r="B539" s="15"/>
    </row>
    <row r="540" spans="2:2" x14ac:dyDescent="0.2">
      <c r="B540" s="15"/>
    </row>
    <row r="541" spans="2:2" x14ac:dyDescent="0.2">
      <c r="B541" s="15"/>
    </row>
    <row r="542" spans="2:2" x14ac:dyDescent="0.2">
      <c r="B542" s="15"/>
    </row>
    <row r="543" spans="2:2" x14ac:dyDescent="0.2">
      <c r="B543" s="15"/>
    </row>
    <row r="544" spans="2:2" x14ac:dyDescent="0.2">
      <c r="B544" s="15"/>
    </row>
    <row r="545" spans="2:2" x14ac:dyDescent="0.2">
      <c r="B545" s="15"/>
    </row>
    <row r="546" spans="2:2" x14ac:dyDescent="0.2">
      <c r="B546" s="15"/>
    </row>
    <row r="547" spans="2:2" x14ac:dyDescent="0.2">
      <c r="B547" s="15"/>
    </row>
    <row r="548" spans="2:2" x14ac:dyDescent="0.2">
      <c r="B548" s="15"/>
    </row>
    <row r="549" spans="2:2" x14ac:dyDescent="0.2">
      <c r="B549" s="15"/>
    </row>
    <row r="550" spans="2:2" x14ac:dyDescent="0.2">
      <c r="B550" s="15"/>
    </row>
    <row r="551" spans="2:2" x14ac:dyDescent="0.2">
      <c r="B551" s="15"/>
    </row>
    <row r="552" spans="2:2" x14ac:dyDescent="0.2">
      <c r="B552" s="15"/>
    </row>
    <row r="553" spans="2:2" x14ac:dyDescent="0.2">
      <c r="B553" s="15"/>
    </row>
    <row r="554" spans="2:2" x14ac:dyDescent="0.2">
      <c r="B554" s="15"/>
    </row>
    <row r="555" spans="2:2" x14ac:dyDescent="0.2">
      <c r="B555" s="15"/>
    </row>
    <row r="556" spans="2:2" x14ac:dyDescent="0.2">
      <c r="B556" s="15"/>
    </row>
    <row r="557" spans="2:2" x14ac:dyDescent="0.2">
      <c r="B557" s="15"/>
    </row>
    <row r="558" spans="2:2" x14ac:dyDescent="0.2">
      <c r="B558" s="15"/>
    </row>
    <row r="559" spans="2:2" x14ac:dyDescent="0.2">
      <c r="B559" s="15"/>
    </row>
    <row r="560" spans="2:2" x14ac:dyDescent="0.2">
      <c r="B560" s="15"/>
    </row>
    <row r="561" spans="2:2" x14ac:dyDescent="0.2">
      <c r="B561" s="15"/>
    </row>
    <row r="562" spans="2:2" x14ac:dyDescent="0.2">
      <c r="B562" s="15"/>
    </row>
    <row r="563" spans="2:2" x14ac:dyDescent="0.2">
      <c r="B563" s="15"/>
    </row>
    <row r="564" spans="2:2" x14ac:dyDescent="0.2">
      <c r="B564" s="15"/>
    </row>
    <row r="565" spans="2:2" x14ac:dyDescent="0.2">
      <c r="B565" s="15"/>
    </row>
    <row r="566" spans="2:2" x14ac:dyDescent="0.2">
      <c r="B566" s="15"/>
    </row>
    <row r="567" spans="2:2" x14ac:dyDescent="0.2">
      <c r="B567" s="15"/>
    </row>
    <row r="568" spans="2:2" x14ac:dyDescent="0.2">
      <c r="B568" s="15"/>
    </row>
    <row r="569" spans="2:2" x14ac:dyDescent="0.2">
      <c r="B569" s="15"/>
    </row>
    <row r="570" spans="2:2" x14ac:dyDescent="0.2">
      <c r="B570" s="15"/>
    </row>
    <row r="571" spans="2:2" x14ac:dyDescent="0.2">
      <c r="B571" s="15"/>
    </row>
    <row r="572" spans="2:2" x14ac:dyDescent="0.2">
      <c r="B572" s="15"/>
    </row>
    <row r="573" spans="2:2" x14ac:dyDescent="0.2">
      <c r="B573" s="15"/>
    </row>
    <row r="574" spans="2:2" x14ac:dyDescent="0.2">
      <c r="B574" s="15"/>
    </row>
    <row r="575" spans="2:2" x14ac:dyDescent="0.2">
      <c r="B575" s="15"/>
    </row>
    <row r="576" spans="2:2" x14ac:dyDescent="0.2">
      <c r="B576" s="15"/>
    </row>
    <row r="577" spans="2:2" x14ac:dyDescent="0.2">
      <c r="B577" s="15"/>
    </row>
    <row r="578" spans="2:2" x14ac:dyDescent="0.2">
      <c r="B578" s="15"/>
    </row>
    <row r="579" spans="2:2" x14ac:dyDescent="0.2">
      <c r="B579" s="15"/>
    </row>
    <row r="580" spans="2:2" x14ac:dyDescent="0.2">
      <c r="B580" s="15"/>
    </row>
    <row r="581" spans="2:2" x14ac:dyDescent="0.2">
      <c r="B581" s="15"/>
    </row>
    <row r="582" spans="2:2" x14ac:dyDescent="0.2">
      <c r="B582" s="15"/>
    </row>
    <row r="583" spans="2:2" x14ac:dyDescent="0.2">
      <c r="B583" s="15"/>
    </row>
    <row r="584" spans="2:2" x14ac:dyDescent="0.2">
      <c r="B584" s="15"/>
    </row>
    <row r="585" spans="2:2" x14ac:dyDescent="0.2">
      <c r="B585" s="15"/>
    </row>
    <row r="586" spans="2:2" x14ac:dyDescent="0.2">
      <c r="B586" s="15"/>
    </row>
    <row r="587" spans="2:2" x14ac:dyDescent="0.2">
      <c r="B587" s="15"/>
    </row>
    <row r="588" spans="2:2" x14ac:dyDescent="0.2">
      <c r="B588" s="15"/>
    </row>
    <row r="589" spans="2:2" x14ac:dyDescent="0.2">
      <c r="B589" s="15"/>
    </row>
    <row r="590" spans="2:2" x14ac:dyDescent="0.2">
      <c r="B590" s="15"/>
    </row>
    <row r="591" spans="2:2" x14ac:dyDescent="0.2">
      <c r="B591" s="15"/>
    </row>
    <row r="592" spans="2:2" x14ac:dyDescent="0.2">
      <c r="B592" s="15"/>
    </row>
    <row r="593" spans="2:2" x14ac:dyDescent="0.2">
      <c r="B593" s="15"/>
    </row>
    <row r="594" spans="2:2" x14ac:dyDescent="0.2">
      <c r="B594" s="15"/>
    </row>
    <row r="595" spans="2:2" x14ac:dyDescent="0.2">
      <c r="B595" s="15"/>
    </row>
    <row r="596" spans="2:2" x14ac:dyDescent="0.2">
      <c r="B596" s="15"/>
    </row>
    <row r="597" spans="2:2" x14ac:dyDescent="0.2">
      <c r="B597" s="15"/>
    </row>
    <row r="598" spans="2:2" x14ac:dyDescent="0.2">
      <c r="B598" s="15"/>
    </row>
    <row r="599" spans="2:2" x14ac:dyDescent="0.2">
      <c r="B599" s="15"/>
    </row>
    <row r="600" spans="2:2" x14ac:dyDescent="0.2">
      <c r="B600" s="15"/>
    </row>
    <row r="601" spans="2:2" x14ac:dyDescent="0.2">
      <c r="B601" s="15"/>
    </row>
    <row r="602" spans="2:2" x14ac:dyDescent="0.2">
      <c r="B602" s="15"/>
    </row>
    <row r="603" spans="2:2" x14ac:dyDescent="0.2">
      <c r="B603" s="15"/>
    </row>
    <row r="604" spans="2:2" x14ac:dyDescent="0.2">
      <c r="B604" s="15"/>
    </row>
    <row r="605" spans="2:2" x14ac:dyDescent="0.2">
      <c r="B605" s="15"/>
    </row>
    <row r="606" spans="2:2" x14ac:dyDescent="0.2">
      <c r="B606" s="15"/>
    </row>
    <row r="607" spans="2:2" x14ac:dyDescent="0.2">
      <c r="B607" s="15"/>
    </row>
    <row r="608" spans="2:2" x14ac:dyDescent="0.2">
      <c r="B608" s="15"/>
    </row>
    <row r="609" spans="2:2" x14ac:dyDescent="0.2">
      <c r="B609" s="15"/>
    </row>
    <row r="610" spans="2:2" x14ac:dyDescent="0.2">
      <c r="B610" s="15"/>
    </row>
    <row r="611" spans="2:2" x14ac:dyDescent="0.2">
      <c r="B611" s="15"/>
    </row>
    <row r="612" spans="2:2" x14ac:dyDescent="0.2">
      <c r="B612" s="15"/>
    </row>
    <row r="613" spans="2:2" x14ac:dyDescent="0.2">
      <c r="B613" s="15"/>
    </row>
    <row r="614" spans="2:2" x14ac:dyDescent="0.2">
      <c r="B614" s="15"/>
    </row>
    <row r="615" spans="2:2" x14ac:dyDescent="0.2">
      <c r="B615" s="15"/>
    </row>
    <row r="616" spans="2:2" x14ac:dyDescent="0.2">
      <c r="B616" s="15"/>
    </row>
    <row r="617" spans="2:2" x14ac:dyDescent="0.2">
      <c r="B617" s="15"/>
    </row>
    <row r="618" spans="2:2" x14ac:dyDescent="0.2">
      <c r="B618" s="15"/>
    </row>
    <row r="619" spans="2:2" x14ac:dyDescent="0.2">
      <c r="B619" s="15"/>
    </row>
    <row r="620" spans="2:2" x14ac:dyDescent="0.2">
      <c r="B620" s="15"/>
    </row>
    <row r="621" spans="2:2" x14ac:dyDescent="0.2">
      <c r="B621" s="15"/>
    </row>
    <row r="622" spans="2:2" x14ac:dyDescent="0.2">
      <c r="B622" s="15"/>
    </row>
    <row r="623" spans="2:2" x14ac:dyDescent="0.2">
      <c r="B623" s="15"/>
    </row>
    <row r="624" spans="2:2" x14ac:dyDescent="0.2">
      <c r="B624" s="15"/>
    </row>
    <row r="625" spans="2:2" x14ac:dyDescent="0.2">
      <c r="B625" s="15"/>
    </row>
    <row r="626" spans="2:2" x14ac:dyDescent="0.2">
      <c r="B626" s="15"/>
    </row>
    <row r="627" spans="2:2" x14ac:dyDescent="0.2">
      <c r="B627" s="15"/>
    </row>
    <row r="628" spans="2:2" x14ac:dyDescent="0.2">
      <c r="B628" s="15"/>
    </row>
    <row r="629" spans="2:2" x14ac:dyDescent="0.2">
      <c r="B629" s="15"/>
    </row>
    <row r="630" spans="2:2" x14ac:dyDescent="0.2">
      <c r="B630" s="15"/>
    </row>
    <row r="631" spans="2:2" x14ac:dyDescent="0.2">
      <c r="B631" s="15"/>
    </row>
    <row r="632" spans="2:2" x14ac:dyDescent="0.2">
      <c r="B632" s="15"/>
    </row>
    <row r="633" spans="2:2" x14ac:dyDescent="0.2">
      <c r="B633" s="15"/>
    </row>
    <row r="634" spans="2:2" x14ac:dyDescent="0.2">
      <c r="B634" s="15"/>
    </row>
    <row r="635" spans="2:2" x14ac:dyDescent="0.2">
      <c r="B635" s="15"/>
    </row>
    <row r="636" spans="2:2" x14ac:dyDescent="0.2">
      <c r="B636" s="15"/>
    </row>
    <row r="637" spans="2:2" x14ac:dyDescent="0.2">
      <c r="B637" s="15"/>
    </row>
    <row r="638" spans="2:2" x14ac:dyDescent="0.2">
      <c r="B638" s="15"/>
    </row>
    <row r="639" spans="2:2" x14ac:dyDescent="0.2">
      <c r="B639" s="15"/>
    </row>
    <row r="640" spans="2:2" x14ac:dyDescent="0.2">
      <c r="B640" s="15"/>
    </row>
    <row r="641" spans="2:2" x14ac:dyDescent="0.2">
      <c r="B641" s="15"/>
    </row>
    <row r="642" spans="2:2" x14ac:dyDescent="0.2">
      <c r="B642" s="15"/>
    </row>
    <row r="643" spans="2:2" x14ac:dyDescent="0.2">
      <c r="B643" s="15"/>
    </row>
    <row r="644" spans="2:2" x14ac:dyDescent="0.2">
      <c r="B644" s="15"/>
    </row>
    <row r="645" spans="2:2" x14ac:dyDescent="0.2">
      <c r="B645" s="15"/>
    </row>
    <row r="646" spans="2:2" x14ac:dyDescent="0.2">
      <c r="B646" s="15"/>
    </row>
    <row r="647" spans="2:2" x14ac:dyDescent="0.2">
      <c r="B647" s="15"/>
    </row>
    <row r="648" spans="2:2" x14ac:dyDescent="0.2">
      <c r="B648" s="15"/>
    </row>
    <row r="649" spans="2:2" x14ac:dyDescent="0.2">
      <c r="B649" s="15"/>
    </row>
    <row r="650" spans="2:2" x14ac:dyDescent="0.2">
      <c r="B650" s="15"/>
    </row>
    <row r="651" spans="2:2" x14ac:dyDescent="0.2">
      <c r="B651" s="15"/>
    </row>
    <row r="652" spans="2:2" x14ac:dyDescent="0.2">
      <c r="B652" s="15"/>
    </row>
    <row r="653" spans="2:2" x14ac:dyDescent="0.2">
      <c r="B653" s="15"/>
    </row>
    <row r="654" spans="2:2" x14ac:dyDescent="0.2">
      <c r="B654" s="15"/>
    </row>
    <row r="655" spans="2:2" x14ac:dyDescent="0.2">
      <c r="B655" s="15"/>
    </row>
    <row r="656" spans="2:2" x14ac:dyDescent="0.2">
      <c r="B656" s="15"/>
    </row>
    <row r="657" spans="2:2" x14ac:dyDescent="0.2">
      <c r="B657" s="15"/>
    </row>
    <row r="658" spans="2:2" x14ac:dyDescent="0.2">
      <c r="B658" s="15"/>
    </row>
    <row r="659" spans="2:2" x14ac:dyDescent="0.2">
      <c r="B659" s="15"/>
    </row>
    <row r="660" spans="2:2" x14ac:dyDescent="0.2">
      <c r="B660" s="15"/>
    </row>
    <row r="661" spans="2:2" x14ac:dyDescent="0.2">
      <c r="B661" s="15"/>
    </row>
    <row r="662" spans="2:2" x14ac:dyDescent="0.2">
      <c r="B662" s="15"/>
    </row>
    <row r="663" spans="2:2" x14ac:dyDescent="0.2">
      <c r="B663" s="15"/>
    </row>
    <row r="664" spans="2:2" x14ac:dyDescent="0.2">
      <c r="B664" s="15"/>
    </row>
    <row r="665" spans="2:2" x14ac:dyDescent="0.2">
      <c r="B665" s="15"/>
    </row>
    <row r="666" spans="2:2" x14ac:dyDescent="0.2">
      <c r="B666" s="15"/>
    </row>
    <row r="667" spans="2:2" x14ac:dyDescent="0.2">
      <c r="B667" s="15"/>
    </row>
    <row r="668" spans="2:2" x14ac:dyDescent="0.2">
      <c r="B668" s="15"/>
    </row>
    <row r="669" spans="2:2" x14ac:dyDescent="0.2">
      <c r="B669" s="15"/>
    </row>
    <row r="670" spans="2:2" x14ac:dyDescent="0.2">
      <c r="B670" s="15"/>
    </row>
    <row r="671" spans="2:2" x14ac:dyDescent="0.2">
      <c r="B671" s="15"/>
    </row>
    <row r="672" spans="2:2" x14ac:dyDescent="0.2">
      <c r="B672" s="15"/>
    </row>
    <row r="673" spans="2:2" x14ac:dyDescent="0.2">
      <c r="B673" s="15"/>
    </row>
    <row r="674" spans="2:2" x14ac:dyDescent="0.2">
      <c r="B674" s="15"/>
    </row>
    <row r="675" spans="2:2" x14ac:dyDescent="0.2">
      <c r="B675" s="15"/>
    </row>
    <row r="676" spans="2:2" x14ac:dyDescent="0.2">
      <c r="B676" s="15"/>
    </row>
    <row r="677" spans="2:2" x14ac:dyDescent="0.2">
      <c r="B677" s="15"/>
    </row>
    <row r="678" spans="2:2" x14ac:dyDescent="0.2">
      <c r="B678" s="15"/>
    </row>
    <row r="679" spans="2:2" x14ac:dyDescent="0.2">
      <c r="B679" s="15"/>
    </row>
    <row r="680" spans="2:2" x14ac:dyDescent="0.2">
      <c r="B680" s="15"/>
    </row>
    <row r="681" spans="2:2" x14ac:dyDescent="0.2">
      <c r="B681" s="15"/>
    </row>
    <row r="682" spans="2:2" x14ac:dyDescent="0.2">
      <c r="B682" s="15"/>
    </row>
    <row r="683" spans="2:2" x14ac:dyDescent="0.2">
      <c r="B683" s="15"/>
    </row>
    <row r="684" spans="2:2" x14ac:dyDescent="0.2">
      <c r="B684" s="15"/>
    </row>
    <row r="685" spans="2:2" x14ac:dyDescent="0.2">
      <c r="B685" s="15"/>
    </row>
    <row r="686" spans="2:2" x14ac:dyDescent="0.2">
      <c r="B686" s="15"/>
    </row>
    <row r="687" spans="2:2" x14ac:dyDescent="0.2">
      <c r="B687" s="15"/>
    </row>
    <row r="688" spans="2:2" x14ac:dyDescent="0.2">
      <c r="B688" s="15"/>
    </row>
  </sheetData>
  <mergeCells count="1">
    <mergeCell ref="A1:F1"/>
  </mergeCells>
  <pageMargins left="0.31496062992125984" right="0" top="0.74803149606299213" bottom="0" header="0.31496062992125984" footer="0.31496062992125984"/>
  <pageSetup paperSize="9"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21F65493E5944DAC5F978F3175CBA9" ma:contentTypeVersion="0" ma:contentTypeDescription="Create a new document." ma:contentTypeScope="" ma:versionID="4f7d538ceb0ab6ef31879c7b431ca3e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A59940-2C58-4632-A0EE-ED780F3CD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1697A0A-9C4A-481E-98DF-AC08FAA21A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1BBC9B-BACF-441E-8937-CA1439FC4161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Form 2</vt:lpstr>
      <vt:lpstr>Form 3</vt:lpstr>
      <vt:lpstr>Surplus Utilisation</vt:lpstr>
      <vt:lpstr>Sheet1</vt:lpstr>
      <vt:lpstr>'Form 2'!Print_Area</vt:lpstr>
      <vt:lpstr>'Form 3'!Print_Area</vt:lpstr>
      <vt:lpstr>'Surplus Utilisation'!Print_Area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CoCT</dc:creator>
  <cp:lastModifiedBy>Joepie Joubert</cp:lastModifiedBy>
  <cp:lastPrinted>2017-11-09T08:39:01Z</cp:lastPrinted>
  <dcterms:created xsi:type="dcterms:W3CDTF">2007-11-21T08:09:31Z</dcterms:created>
  <dcterms:modified xsi:type="dcterms:W3CDTF">2018-04-16T09:58:28Z</dcterms:modified>
</cp:coreProperties>
</file>